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loCup23\"/>
    </mc:Choice>
  </mc:AlternateContent>
  <xr:revisionPtr revIDLastSave="0" documentId="13_ncr:1_{B6600E22-F712-4BFF-BB86-6C436D6B0F0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Etape 1" sheetId="1" r:id="rId1"/>
    <sheet name="Liste des bateaux" sheetId="3" r:id="rId2"/>
  </sheets>
  <definedNames>
    <definedName name="osiris">'Liste des bateaux'!$A$5:$I$115</definedName>
    <definedName name="_xlnm.Print_Area" localSheetId="0">'Etape 1'!$A$1:$Z$14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3" i="1" l="1"/>
  <c r="G13" i="1"/>
  <c r="F13" i="1"/>
  <c r="E13" i="1"/>
  <c r="D13" i="1"/>
  <c r="C13" i="1"/>
  <c r="Z8" i="1"/>
  <c r="G8" i="1"/>
  <c r="F8" i="1"/>
  <c r="E8" i="1"/>
  <c r="D8" i="1"/>
  <c r="C8" i="1"/>
  <c r="Z9" i="1"/>
  <c r="G9" i="1"/>
  <c r="F9" i="1"/>
  <c r="E9" i="1"/>
  <c r="D9" i="1"/>
  <c r="C9" i="1"/>
  <c r="Z11" i="1"/>
  <c r="G11" i="1"/>
  <c r="F11" i="1"/>
  <c r="E11" i="1"/>
  <c r="D11" i="1"/>
  <c r="C11" i="1"/>
  <c r="Z10" i="1"/>
  <c r="G10" i="1"/>
  <c r="F10" i="1"/>
  <c r="E10" i="1"/>
  <c r="D10" i="1"/>
  <c r="C10" i="1"/>
  <c r="Z14" i="1"/>
  <c r="G14" i="1"/>
  <c r="F14" i="1"/>
  <c r="E14" i="1"/>
  <c r="D14" i="1"/>
  <c r="C14" i="1"/>
  <c r="Z5" i="1"/>
  <c r="G5" i="1"/>
  <c r="F5" i="1"/>
  <c r="E5" i="1"/>
  <c r="D5" i="1"/>
  <c r="C5" i="1"/>
  <c r="Z12" i="1"/>
  <c r="G12" i="1"/>
  <c r="F12" i="1"/>
  <c r="E12" i="1"/>
  <c r="D12" i="1"/>
  <c r="C12" i="1"/>
  <c r="Z7" i="1"/>
  <c r="G7" i="1"/>
  <c r="F7" i="1"/>
  <c r="E7" i="1"/>
  <c r="D7" i="1"/>
  <c r="C7" i="1"/>
  <c r="Z6" i="1"/>
  <c r="G6" i="1"/>
  <c r="F6" i="1"/>
  <c r="E6" i="1"/>
  <c r="D6" i="1"/>
  <c r="C6" i="1"/>
  <c r="T14" i="1" l="1"/>
  <c r="T10" i="1"/>
  <c r="T9" i="1"/>
  <c r="T13" i="1"/>
  <c r="T8" i="1"/>
  <c r="T7" i="1"/>
  <c r="T12" i="1"/>
  <c r="H5" i="1"/>
  <c r="J5" i="1" s="1"/>
  <c r="L5" i="1" s="1"/>
  <c r="M5" i="1" s="1"/>
  <c r="T6" i="1"/>
  <c r="T5" i="1"/>
  <c r="H14" i="1"/>
  <c r="J14" i="1" s="1"/>
  <c r="L14" i="1" s="1"/>
  <c r="P14" i="1" s="1"/>
  <c r="T11" i="1"/>
  <c r="H9" i="1"/>
  <c r="J9" i="1" s="1"/>
  <c r="L9" i="1" s="1"/>
  <c r="N9" i="1" s="1"/>
  <c r="H6" i="1"/>
  <c r="J6" i="1" s="1"/>
  <c r="L6" i="1" s="1"/>
  <c r="M6" i="1" s="1"/>
  <c r="H11" i="1"/>
  <c r="J11" i="1" s="1"/>
  <c r="L11" i="1" s="1"/>
  <c r="M11" i="1" s="1"/>
  <c r="H8" i="1"/>
  <c r="J8" i="1" s="1"/>
  <c r="L8" i="1" s="1"/>
  <c r="M8" i="1" s="1"/>
  <c r="H7" i="1"/>
  <c r="J7" i="1" s="1"/>
  <c r="L7" i="1" s="1"/>
  <c r="H12" i="1"/>
  <c r="J12" i="1" s="1"/>
  <c r="L12" i="1" s="1"/>
  <c r="H10" i="1"/>
  <c r="J10" i="1" s="1"/>
  <c r="L10" i="1" s="1"/>
  <c r="H13" i="1"/>
  <c r="J13" i="1" s="1"/>
  <c r="L13" i="1" s="1"/>
  <c r="W9" i="1" l="1"/>
  <c r="Y9" i="1" s="1"/>
  <c r="W13" i="1"/>
  <c r="Y13" i="1" s="1"/>
  <c r="W8" i="1"/>
  <c r="Y8" i="1" s="1"/>
  <c r="W11" i="1"/>
  <c r="W10" i="1"/>
  <c r="Y10" i="1" s="1"/>
  <c r="W14" i="1"/>
  <c r="Y14" i="1" s="1"/>
  <c r="W5" i="1"/>
  <c r="W12" i="1"/>
  <c r="W7" i="1"/>
  <c r="Y7" i="1" s="1"/>
  <c r="W6" i="1"/>
  <c r="N11" i="1"/>
  <c r="N8" i="1"/>
  <c r="P6" i="1"/>
  <c r="P11" i="1"/>
  <c r="N6" i="1"/>
  <c r="O11" i="1"/>
  <c r="O6" i="1"/>
  <c r="M14" i="1"/>
  <c r="N14" i="1"/>
  <c r="O14" i="1"/>
  <c r="O8" i="1"/>
  <c r="P9" i="1"/>
  <c r="O5" i="1"/>
  <c r="N5" i="1"/>
  <c r="P8" i="1"/>
  <c r="O9" i="1"/>
  <c r="M9" i="1"/>
  <c r="P5" i="1"/>
  <c r="O10" i="1"/>
  <c r="P10" i="1"/>
  <c r="N10" i="1"/>
  <c r="M10" i="1"/>
  <c r="P7" i="1"/>
  <c r="O7" i="1"/>
  <c r="N7" i="1"/>
  <c r="M7" i="1"/>
  <c r="M13" i="1"/>
  <c r="P13" i="1"/>
  <c r="O13" i="1"/>
  <c r="N13" i="1"/>
  <c r="O12" i="1"/>
  <c r="P12" i="1"/>
  <c r="N12" i="1"/>
  <c r="M12" i="1"/>
  <c r="Y11" i="1" l="1"/>
  <c r="Y5" i="1"/>
  <c r="Y12" i="1"/>
  <c r="Y6" i="1"/>
  <c r="Q14" i="1"/>
  <c r="R14" i="1" s="1"/>
  <c r="Q5" i="1"/>
  <c r="R5" i="1" s="1"/>
  <c r="X5" i="1" s="1"/>
  <c r="Q6" i="1"/>
  <c r="R6" i="1" s="1"/>
  <c r="X6" i="1" s="1"/>
  <c r="Q11" i="1"/>
  <c r="R11" i="1" s="1"/>
  <c r="X11" i="1" s="1"/>
  <c r="Q8" i="1"/>
  <c r="R8" i="1" s="1"/>
  <c r="X8" i="1" s="1"/>
  <c r="Q9" i="1"/>
  <c r="R9" i="1" s="1"/>
  <c r="X9" i="1" s="1"/>
  <c r="Q7" i="1"/>
  <c r="R7" i="1" s="1"/>
  <c r="Q10" i="1"/>
  <c r="R10" i="1" s="1"/>
  <c r="Q13" i="1"/>
  <c r="R13" i="1" s="1"/>
  <c r="Q12" i="1"/>
  <c r="R12" i="1" s="1"/>
  <c r="X12" i="1" s="1"/>
  <c r="S7" i="1" l="1"/>
  <c r="X7" i="1"/>
  <c r="S10" i="1"/>
  <c r="X10" i="1"/>
  <c r="U13" i="1"/>
  <c r="V13" i="1" s="1"/>
  <c r="X13" i="1"/>
  <c r="U14" i="1"/>
  <c r="V14" i="1" s="1"/>
  <c r="X14" i="1"/>
  <c r="S13" i="1"/>
  <c r="S8" i="1"/>
  <c r="U8" i="1"/>
  <c r="V8" i="1" s="1"/>
  <c r="S9" i="1"/>
  <c r="U9" i="1"/>
  <c r="V9" i="1" s="1"/>
  <c r="U11" i="1"/>
  <c r="V11" i="1" s="1"/>
  <c r="S11" i="1"/>
  <c r="U10" i="1"/>
  <c r="V10" i="1" s="1"/>
  <c r="S14" i="1"/>
  <c r="S5" i="1"/>
  <c r="U5" i="1"/>
  <c r="V5" i="1" s="1"/>
  <c r="S12" i="1"/>
  <c r="U12" i="1"/>
  <c r="V12" i="1" s="1"/>
  <c r="U7" i="1"/>
  <c r="V7" i="1" s="1"/>
  <c r="S6" i="1"/>
  <c r="U6" i="1"/>
  <c r="V6" i="1" s="1"/>
</calcChain>
</file>

<file path=xl/sharedStrings.xml><?xml version="1.0" encoding="utf-8"?>
<sst xmlns="http://schemas.openxmlformats.org/spreadsheetml/2006/main" count="482" uniqueCount="238">
  <si>
    <t>H. Dep FL1 :</t>
  </si>
  <si>
    <t>Long. FL1 :</t>
  </si>
  <si>
    <t xml:space="preserve"> </t>
  </si>
  <si>
    <t>H. Dep FL2 :</t>
  </si>
  <si>
    <t>Long. FL2 :</t>
  </si>
  <si>
    <t>H. Dep FL3 :</t>
  </si>
  <si>
    <t>Long. FL3 :</t>
  </si>
  <si>
    <t>N° Voile</t>
  </si>
  <si>
    <t>BATEAUX</t>
  </si>
  <si>
    <t>Coef TT</t>
  </si>
  <si>
    <t>SM</t>
  </si>
  <si>
    <t>CVL</t>
  </si>
  <si>
    <t>Départ Course 1</t>
  </si>
  <si>
    <t>Arrivée Course 1</t>
  </si>
  <si>
    <t>Durée Course 1</t>
  </si>
  <si>
    <t>Course 1
(Temps + bonus/pénalité)</t>
  </si>
  <si>
    <t>Sec,/J</t>
  </si>
  <si>
    <t>Sec,/H</t>
  </si>
  <si>
    <t>Sec/M</t>
  </si>
  <si>
    <t>Sec</t>
  </si>
  <si>
    <t>Tot sec</t>
  </si>
  <si>
    <t>T Corr</t>
  </si>
  <si>
    <t>Temps Corrigé</t>
  </si>
  <si>
    <t>Correct temps</t>
  </si>
  <si>
    <t>TC sec</t>
  </si>
  <si>
    <t>T.Comp, C1</t>
  </si>
  <si>
    <t>Vitesse Moyenne</t>
  </si>
  <si>
    <t>Gain vitesse</t>
  </si>
  <si>
    <t>Flotte</t>
  </si>
  <si>
    <t>VOILE</t>
  </si>
  <si>
    <t>BATEAU</t>
  </si>
  <si>
    <t>T/T</t>
  </si>
  <si>
    <t>All.</t>
  </si>
  <si>
    <t>Cvl</t>
  </si>
  <si>
    <t>Vit Théor</t>
  </si>
  <si>
    <t>Type</t>
  </si>
  <si>
    <t>Classe</t>
  </si>
  <si>
    <t>AKKA</t>
  </si>
  <si>
    <t>BAVARIA 37 GTE</t>
  </si>
  <si>
    <t>E</t>
  </si>
  <si>
    <t>FL1</t>
  </si>
  <si>
    <t>ALTEREGO II</t>
  </si>
  <si>
    <t>JOD 35</t>
  </si>
  <si>
    <t>R3</t>
  </si>
  <si>
    <t>FL3</t>
  </si>
  <si>
    <t>ANKRISKA II</t>
  </si>
  <si>
    <t>FIRST 31,7</t>
  </si>
  <si>
    <t>D</t>
  </si>
  <si>
    <t>APRIL MARINE</t>
  </si>
  <si>
    <t>L</t>
  </si>
  <si>
    <t>FL2</t>
  </si>
  <si>
    <t>ARUNDEL</t>
  </si>
  <si>
    <t>A 31</t>
  </si>
  <si>
    <t>ASTELLE</t>
  </si>
  <si>
    <t>AYALA 2</t>
  </si>
  <si>
    <t>FIRST 260 SPIRIT QR</t>
  </si>
  <si>
    <t>C</t>
  </si>
  <si>
    <t>841J8</t>
  </si>
  <si>
    <t>BABY J</t>
  </si>
  <si>
    <t>J 80</t>
  </si>
  <si>
    <t>BARAKA</t>
  </si>
  <si>
    <t>X 372 (EN TÊTE)</t>
  </si>
  <si>
    <t>BATI 85</t>
  </si>
  <si>
    <t>BE-HAPPY</t>
  </si>
  <si>
    <t>SUN FAST 3600</t>
  </si>
  <si>
    <t>F</t>
  </si>
  <si>
    <t>421J8</t>
  </si>
  <si>
    <t>BEN J</t>
  </si>
  <si>
    <t>BIDOUM</t>
  </si>
  <si>
    <t>MINI 650 SERIE</t>
  </si>
  <si>
    <t>CABO FRIO</t>
  </si>
  <si>
    <t>JPK 960</t>
  </si>
  <si>
    <t>CALEA II</t>
  </si>
  <si>
    <t>OCEANIS 31 GTE</t>
  </si>
  <si>
    <t>CANDIDE</t>
  </si>
  <si>
    <t>BELOUGA IOR/SUP</t>
  </si>
  <si>
    <t>B</t>
  </si>
  <si>
    <t>1086J8</t>
  </si>
  <si>
    <t>CHALLANS</t>
  </si>
  <si>
    <t>CHARLES 3</t>
  </si>
  <si>
    <t>SUN FAST 32 GTE</t>
  </si>
  <si>
    <t>COLIBRI</t>
  </si>
  <si>
    <t>4409A</t>
  </si>
  <si>
    <t>CROC SOPHELIS</t>
  </si>
  <si>
    <t>PROTO DUBERNET 1968</t>
  </si>
  <si>
    <t>DEFI VOILE</t>
  </si>
  <si>
    <t>ONE OFF</t>
  </si>
  <si>
    <t>R1</t>
  </si>
  <si>
    <t>DELFICA2</t>
  </si>
  <si>
    <t>FIRST 30 E S</t>
  </si>
  <si>
    <t>DIVA</t>
  </si>
  <si>
    <t>GOELETTE FRANCHE</t>
  </si>
  <si>
    <t>DOUDOU</t>
  </si>
  <si>
    <t>1085J8</t>
  </si>
  <si>
    <t>EDS1</t>
  </si>
  <si>
    <t>LA ROCHE</t>
  </si>
  <si>
    <t>EL SOPLO</t>
  </si>
  <si>
    <t>JPK 1010</t>
  </si>
  <si>
    <t>R4</t>
  </si>
  <si>
    <t>EMA</t>
  </si>
  <si>
    <t>SUN FAST 3200 R2</t>
  </si>
  <si>
    <t>ENEDIS</t>
  </si>
  <si>
    <t>EPSILON</t>
  </si>
  <si>
    <t>GIPSEA 90</t>
  </si>
  <si>
    <t>EXOCET</t>
  </si>
  <si>
    <t>SUN FAST 3200</t>
  </si>
  <si>
    <t>FRIC FRAC</t>
  </si>
  <si>
    <t>J 109 OD</t>
  </si>
  <si>
    <t>FRIPOUILLE 4</t>
  </si>
  <si>
    <t>SUN FAST 3300</t>
  </si>
  <si>
    <t>74F2</t>
  </si>
  <si>
    <t>GASPE 7</t>
  </si>
  <si>
    <t>FIGARO BENETEAU 2</t>
  </si>
  <si>
    <t>GONE WITH THE WIND</t>
  </si>
  <si>
    <t>FIRST 36,7 GTE</t>
  </si>
  <si>
    <t>J 99</t>
  </si>
  <si>
    <t>GROUPE PR</t>
  </si>
  <si>
    <t>HAPPY HOURS</t>
  </si>
  <si>
    <t>FARR30</t>
  </si>
  <si>
    <t>ISLAY</t>
  </si>
  <si>
    <t>POGO 850</t>
  </si>
  <si>
    <t>JAMES 3</t>
  </si>
  <si>
    <t>JANBAR</t>
  </si>
  <si>
    <t>FIRST 210 QR</t>
  </si>
  <si>
    <t>JAVA</t>
  </si>
  <si>
    <t>1136J8</t>
  </si>
  <si>
    <t>JIBE SET</t>
  </si>
  <si>
    <t>JIN TONIC</t>
  </si>
  <si>
    <t>J 92</t>
  </si>
  <si>
    <t>JOKARI</t>
  </si>
  <si>
    <t>JULIETTE</t>
  </si>
  <si>
    <t>J92</t>
  </si>
  <si>
    <t>KALAIS</t>
  </si>
  <si>
    <t>GRAND SOLEIL 40</t>
  </si>
  <si>
    <t>LA CHAIZE</t>
  </si>
  <si>
    <t>SUN ODYSSEY 36I PERF</t>
  </si>
  <si>
    <t>L'ALCYON</t>
  </si>
  <si>
    <t>FIRST 29 PTE</t>
  </si>
  <si>
    <t>1083J8</t>
  </si>
  <si>
    <t>LE MANS</t>
  </si>
  <si>
    <t>LOUISE ET THELMA</t>
  </si>
  <si>
    <t>LUCE</t>
  </si>
  <si>
    <t>FIRST 51 S GTE</t>
  </si>
  <si>
    <t>G</t>
  </si>
  <si>
    <t>MAHANA</t>
  </si>
  <si>
    <t>SUN ODYSSEY 40 GTE</t>
  </si>
  <si>
    <t>MAKOSSA</t>
  </si>
  <si>
    <t>MARMOTTE 3</t>
  </si>
  <si>
    <t>MATMUT</t>
  </si>
  <si>
    <t>RUSTLER 36</t>
  </si>
  <si>
    <t>MORDICUS</t>
  </si>
  <si>
    <t>MUMM 36</t>
  </si>
  <si>
    <t>MYRIANA III</t>
  </si>
  <si>
    <t>SURPRISE Q</t>
  </si>
  <si>
    <t>R2</t>
  </si>
  <si>
    <t>NOUCH 4</t>
  </si>
  <si>
    <t>OCEANIS 37 GTE</t>
  </si>
  <si>
    <t>ONE FOUR ME</t>
  </si>
  <si>
    <t>SPRINT 95 (9/10)</t>
  </si>
  <si>
    <t>PEAU ROUGE</t>
  </si>
  <si>
    <t>PETIT JAMAICK</t>
  </si>
  <si>
    <t>PHU CAM</t>
  </si>
  <si>
    <t>PICWICK</t>
  </si>
  <si>
    <t>J97</t>
  </si>
  <si>
    <t>POMINO</t>
  </si>
  <si>
    <t>FIRST 34,7 GTE</t>
  </si>
  <si>
    <t>1583C</t>
  </si>
  <si>
    <t>ROUVELON</t>
  </si>
  <si>
    <t>MAÏCA</t>
  </si>
  <si>
    <t>SALAMANDER</t>
  </si>
  <si>
    <t>X 3/4 TON</t>
  </si>
  <si>
    <t>SAM</t>
  </si>
  <si>
    <t>SAMSUFFI</t>
  </si>
  <si>
    <t>FIRST 21,7 QR</t>
  </si>
  <si>
    <t>SARBACANE</t>
  </si>
  <si>
    <t>MINI 650 PROTO</t>
  </si>
  <si>
    <t>SEASUN</t>
  </si>
  <si>
    <t>MALANGO 888 QR</t>
  </si>
  <si>
    <t>SEVEN SPIRIT</t>
  </si>
  <si>
    <t>SNOW AND SEA</t>
  </si>
  <si>
    <t>SUN ODYSSEY 33 I PERF</t>
  </si>
  <si>
    <t>SYRIUS III</t>
  </si>
  <si>
    <t>713J8</t>
  </si>
  <si>
    <t>TEAM VENDEE</t>
  </si>
  <si>
    <t>TI COCO</t>
  </si>
  <si>
    <t>COCO</t>
  </si>
  <si>
    <t>TIKOCCO 6</t>
  </si>
  <si>
    <t>TURLUTTE XXI</t>
  </si>
  <si>
    <t>POGO 650</t>
  </si>
  <si>
    <t>VENDEE</t>
  </si>
  <si>
    <t>VENDEE 1</t>
  </si>
  <si>
    <t>VENDEE VOILE</t>
  </si>
  <si>
    <t>POGO 650 (2)</t>
  </si>
  <si>
    <t>VENT DES SABLES</t>
  </si>
  <si>
    <t>VOILERIE HSD</t>
  </si>
  <si>
    <t>JPK 1030</t>
  </si>
  <si>
    <t>WAHOO</t>
  </si>
  <si>
    <t>WASABII</t>
  </si>
  <si>
    <t>WILD SON 2</t>
  </si>
  <si>
    <t>SUN FAST 32 I</t>
  </si>
  <si>
    <t>X MACHINE</t>
  </si>
  <si>
    <t>XP 33 CROIS</t>
  </si>
  <si>
    <t>CONFETTI</t>
  </si>
  <si>
    <t>DIABLO</t>
  </si>
  <si>
    <t>DJALOLO II</t>
  </si>
  <si>
    <t>IKARIA</t>
  </si>
  <si>
    <t>BAVARIA 36(2002)</t>
  </si>
  <si>
    <t>J LANCE 25</t>
  </si>
  <si>
    <t>JAMBALAYA III</t>
  </si>
  <si>
    <t>MISPIK7</t>
  </si>
  <si>
    <t>OFCET 32 SC</t>
  </si>
  <si>
    <t>OSE LADYBUG</t>
  </si>
  <si>
    <t>SQUEWEL VI</t>
  </si>
  <si>
    <t>FIRST 310 GTE</t>
  </si>
  <si>
    <t>DEHLER 30</t>
  </si>
  <si>
    <t>SURPRISE</t>
  </si>
  <si>
    <t>TOO MUCH</t>
  </si>
  <si>
    <t>TURN LEFT</t>
  </si>
  <si>
    <t>JPK 10,30 2,00 WB</t>
  </si>
  <si>
    <t>VAINA</t>
  </si>
  <si>
    <t>VOGALEN</t>
  </si>
  <si>
    <t>FIRST 29 S Q</t>
  </si>
  <si>
    <t>Vitesse Comp,</t>
  </si>
  <si>
    <t>JAFFA</t>
  </si>
  <si>
    <t>J99</t>
  </si>
  <si>
    <t>GRASSI BATEAUX</t>
  </si>
  <si>
    <t>Star Yachts Atlantique</t>
  </si>
  <si>
    <t>Bonif/          pénal</t>
  </si>
  <si>
    <t>Vit. De Référence</t>
  </si>
  <si>
    <t>FLEUR BLEUE</t>
  </si>
  <si>
    <t>APHRODITE 101</t>
  </si>
  <si>
    <t>MC DONALD LES SABLES</t>
  </si>
  <si>
    <t>MINI 6,50 SERIE</t>
  </si>
  <si>
    <t>PROTOSERIE</t>
  </si>
  <si>
    <t>FASTMANIA</t>
  </si>
  <si>
    <t>COTE A COTE</t>
  </si>
  <si>
    <t>ALTER EGO</t>
  </si>
  <si>
    <t>SUPER CALIN 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</si>
</sst>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"/>
    <numFmt numFmtId="166" formatCode="dd/mm/yy\ hh:mm:ss"/>
    <numFmt numFmtId="167" formatCode="d&quot; j  &quot;h:mm:ss"/>
    <numFmt numFmtId="168" formatCode="dd&quot; j  &quot;h:mm:ss"/>
    <numFmt numFmtId="169" formatCode="0.0000"/>
    <numFmt numFmtId="170" formatCode="##0.00"/>
  </numFmts>
  <fonts count="11" x14ac:knownFonts="1">
    <font>
      <sz val="10"/>
      <name val="Arial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i/>
      <sz val="10"/>
      <name val="Comic Sans MS"/>
      <family val="4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Cambria"/>
      <family val="1"/>
      <charset val="1"/>
    </font>
    <font>
      <i/>
      <sz val="16"/>
      <name val="Comic Sans MS"/>
      <family val="4"/>
      <charset val="1"/>
    </font>
    <font>
      <sz val="16"/>
      <name val="Cambria"/>
      <family val="1"/>
      <charset val="1"/>
    </font>
    <font>
      <sz val="10"/>
      <name val="Arial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D9D9D9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6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2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21" fontId="0" fillId="2" borderId="2" xfId="0" applyNumberForma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2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" borderId="2" xfId="1" applyFont="1" applyFill="1" applyBorder="1" applyAlignment="1">
      <alignment horizontal="left" vertical="center" wrapText="1" readingOrder="1"/>
    </xf>
    <xf numFmtId="49" fontId="2" fillId="3" borderId="2" xfId="1" applyNumberFormat="1" applyFont="1" applyFill="1" applyBorder="1" applyAlignment="1">
      <alignment horizontal="center" vertical="center" wrapText="1" readingOrder="1"/>
    </xf>
    <xf numFmtId="169" fontId="2" fillId="3" borderId="2" xfId="1" applyNumberFormat="1" applyFont="1" applyFill="1" applyBorder="1" applyAlignment="1">
      <alignment horizontal="left" vertical="center" wrapText="1" readingOrder="1"/>
    </xf>
    <xf numFmtId="0" fontId="2" fillId="3" borderId="2" xfId="1" applyFont="1" applyFill="1" applyBorder="1" applyAlignment="1">
      <alignment horizontal="center" vertical="center" wrapText="1" readingOrder="1"/>
    </xf>
    <xf numFmtId="165" fontId="2" fillId="3" borderId="2" xfId="1" applyNumberFormat="1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readingOrder="1"/>
    </xf>
    <xf numFmtId="0" fontId="5" fillId="3" borderId="2" xfId="0" applyFont="1" applyFill="1" applyBorder="1"/>
    <xf numFmtId="0" fontId="0" fillId="0" borderId="2" xfId="0" applyBorder="1"/>
    <xf numFmtId="0" fontId="0" fillId="0" borderId="2" xfId="1" applyFont="1" applyBorder="1" applyAlignment="1">
      <alignment horizontal="left" vertical="center" readingOrder="1"/>
    </xf>
    <xf numFmtId="49" fontId="0" fillId="0" borderId="2" xfId="1" applyNumberFormat="1" applyFont="1" applyBorder="1" applyAlignment="1">
      <alignment horizontal="left" vertical="center" readingOrder="1"/>
    </xf>
    <xf numFmtId="169" fontId="0" fillId="0" borderId="2" xfId="1" applyNumberFormat="1" applyFont="1" applyBorder="1" applyAlignment="1">
      <alignment horizontal="left" vertical="center" readingOrder="1"/>
    </xf>
    <xf numFmtId="165" fontId="0" fillId="0" borderId="2" xfId="1" applyNumberFormat="1" applyFont="1" applyBorder="1" applyAlignment="1">
      <alignment horizontal="right" vertical="center" readingOrder="1"/>
    </xf>
    <xf numFmtId="170" fontId="0" fillId="0" borderId="2" xfId="1" applyNumberFormat="1" applyFont="1" applyBorder="1" applyAlignment="1">
      <alignment horizontal="center" vertical="center" readingOrder="1"/>
    </xf>
    <xf numFmtId="0" fontId="0" fillId="0" borderId="2" xfId="0" applyBorder="1" applyAlignment="1">
      <alignment horizontal="center" readingOrder="1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2" xfId="1" applyNumberFormat="1" applyFont="1" applyBorder="1" applyAlignment="1">
      <alignment horizontal="left" vertical="center" readingOrder="1"/>
    </xf>
    <xf numFmtId="0" fontId="5" fillId="0" borderId="2" xfId="0" applyFont="1" applyBorder="1" applyAlignment="1">
      <alignment horizontal="center" readingOrder="1"/>
    </xf>
    <xf numFmtId="0" fontId="5" fillId="0" borderId="2" xfId="1" applyFont="1" applyBorder="1" applyAlignment="1">
      <alignment horizontal="left" vertical="center" readingOrder="1"/>
    </xf>
    <xf numFmtId="165" fontId="5" fillId="0" borderId="2" xfId="1" applyNumberFormat="1" applyFont="1" applyBorder="1" applyAlignment="1">
      <alignment horizontal="right" vertical="center" readingOrder="1"/>
    </xf>
    <xf numFmtId="170" fontId="5" fillId="0" borderId="2" xfId="1" applyNumberFormat="1" applyFont="1" applyBorder="1" applyAlignment="1">
      <alignment horizontal="center" vertical="center" readingOrder="1"/>
    </xf>
    <xf numFmtId="0" fontId="0" fillId="0" borderId="2" xfId="0" applyBorder="1" applyAlignment="1">
      <alignment horizontal="left"/>
    </xf>
    <xf numFmtId="169" fontId="6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165" fontId="0" fillId="0" borderId="2" xfId="0" applyNumberFormat="1" applyBorder="1"/>
    <xf numFmtId="165" fontId="5" fillId="0" borderId="2" xfId="0" applyNumberFormat="1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9" fontId="0" fillId="0" borderId="2" xfId="0" applyNumberFormat="1" applyBorder="1" applyAlignment="1">
      <alignment horizontal="center" vertical="center"/>
    </xf>
  </cellXfs>
  <cellStyles count="2">
    <cellStyle name="Excel Built-in RowLevel_0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7"/>
  <sheetViews>
    <sheetView tabSelected="1" topLeftCell="A4" zoomScaleNormal="100" workbookViewId="0">
      <selection activeCell="A4" sqref="A4"/>
    </sheetView>
  </sheetViews>
  <sheetFormatPr baseColWidth="10" defaultColWidth="12.5703125" defaultRowHeight="12.75" x14ac:dyDescent="0.2"/>
  <cols>
    <col min="1" max="1" width="4.7109375" customWidth="1"/>
    <col min="2" max="2" width="9" customWidth="1"/>
    <col min="3" max="3" width="17.140625" customWidth="1"/>
    <col min="4" max="4" width="0.7109375" customWidth="1"/>
    <col min="5" max="5" width="4" customWidth="1"/>
    <col min="6" max="6" width="0.5703125" customWidth="1"/>
    <col min="7" max="7" width="6.85546875" customWidth="1"/>
    <col min="8" max="8" width="17.7109375" customWidth="1"/>
    <col min="9" max="9" width="17.28515625" customWidth="1"/>
    <col min="10" max="10" width="16.140625" customWidth="1"/>
    <col min="11" max="11" width="5.5703125" customWidth="1"/>
    <col min="12" max="12" width="12.42578125" customWidth="1"/>
    <col min="13" max="18" width="12.42578125" hidden="1" customWidth="1"/>
    <col min="19" max="19" width="12.42578125" customWidth="1"/>
    <col min="20" max="20" width="8.5703125" hidden="1" customWidth="1"/>
    <col min="21" max="21" width="8.42578125" hidden="1" customWidth="1"/>
    <col min="22" max="22" width="14.28515625" customWidth="1"/>
    <col min="23" max="23" width="8.5703125" style="1" customWidth="1"/>
    <col min="24" max="24" width="7.7109375" style="1" customWidth="1"/>
    <col min="25" max="25" width="7.42578125" style="3" customWidth="1"/>
    <col min="26" max="26" width="7" style="4" customWidth="1"/>
    <col min="27" max="27" width="23.7109375" customWidth="1"/>
    <col min="28" max="29" width="15.5703125" customWidth="1"/>
    <col min="30" max="30" width="3.140625" customWidth="1"/>
    <col min="31" max="32" width="15.5703125" customWidth="1"/>
  </cols>
  <sheetData>
    <row r="1" spans="1:26" ht="20.25" customHeight="1" x14ac:dyDescent="0.35">
      <c r="B1" s="5"/>
      <c r="F1" s="5"/>
      <c r="G1" s="6" t="s">
        <v>0</v>
      </c>
      <c r="H1" s="7"/>
      <c r="I1" s="6" t="s">
        <v>1</v>
      </c>
      <c r="J1" s="8"/>
      <c r="K1" s="5"/>
      <c r="L1" s="6" t="s">
        <v>2</v>
      </c>
      <c r="M1" s="5"/>
      <c r="N1" s="5"/>
      <c r="O1" s="5"/>
      <c r="P1" s="5"/>
      <c r="Q1" s="5"/>
      <c r="R1" s="5"/>
      <c r="S1" s="9"/>
      <c r="T1" s="9"/>
      <c r="U1" s="5"/>
      <c r="V1" s="5"/>
      <c r="X1" s="3"/>
      <c r="Y1" s="10"/>
    </row>
    <row r="2" spans="1:26" s="12" customFormat="1" ht="20.25" customHeight="1" x14ac:dyDescent="0.2">
      <c r="A2" s="11"/>
      <c r="B2" s="11"/>
      <c r="C2" s="11"/>
      <c r="D2" s="11"/>
      <c r="E2" s="11"/>
      <c r="G2" s="13" t="s">
        <v>3</v>
      </c>
      <c r="H2" s="14">
        <v>45121.795138888891</v>
      </c>
      <c r="I2" s="13" t="s">
        <v>4</v>
      </c>
      <c r="J2" s="15">
        <v>130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"/>
      <c r="W2" s="89"/>
      <c r="X2" s="89"/>
      <c r="Y2" s="17"/>
      <c r="Z2" s="4"/>
    </row>
    <row r="3" spans="1:26" s="12" customFormat="1" ht="20.25" customHeight="1" x14ac:dyDescent="0.2">
      <c r="A3" s="11"/>
      <c r="B3" s="11"/>
      <c r="C3" s="11"/>
      <c r="D3" s="11"/>
      <c r="E3" s="11"/>
      <c r="G3" s="13" t="s">
        <v>5</v>
      </c>
      <c r="H3" s="14">
        <v>45121.795138888891</v>
      </c>
      <c r="I3" s="13" t="s">
        <v>6</v>
      </c>
      <c r="J3" s="15">
        <v>150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6"/>
      <c r="W3" s="11"/>
      <c r="X3" s="82"/>
      <c r="Y3" s="17"/>
      <c r="Z3" s="4"/>
    </row>
    <row r="4" spans="1:26" s="18" customFormat="1" ht="33.75" customHeight="1" x14ac:dyDescent="0.2">
      <c r="B4" s="19" t="s">
        <v>7</v>
      </c>
      <c r="C4" s="20" t="s">
        <v>8</v>
      </c>
      <c r="D4" s="19" t="s">
        <v>9</v>
      </c>
      <c r="E4" s="19" t="s">
        <v>10</v>
      </c>
      <c r="F4" s="19" t="s">
        <v>11</v>
      </c>
      <c r="G4" s="83" t="s">
        <v>228</v>
      </c>
      <c r="H4" s="21" t="s">
        <v>12</v>
      </c>
      <c r="I4" s="20" t="s">
        <v>13</v>
      </c>
      <c r="J4" s="21" t="s">
        <v>14</v>
      </c>
      <c r="K4" s="20" t="s">
        <v>227</v>
      </c>
      <c r="L4" s="20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  <c r="V4" s="19" t="s">
        <v>25</v>
      </c>
      <c r="W4" s="85" t="s">
        <v>26</v>
      </c>
      <c r="X4" s="22" t="s">
        <v>222</v>
      </c>
      <c r="Y4" s="87" t="s">
        <v>27</v>
      </c>
      <c r="Z4" s="19" t="s">
        <v>28</v>
      </c>
    </row>
    <row r="5" spans="1:26" s="12" customFormat="1" ht="16.5" customHeight="1" x14ac:dyDescent="0.2">
      <c r="A5" s="23">
        <v>1</v>
      </c>
      <c r="B5" s="33">
        <v>53120</v>
      </c>
      <c r="C5" s="25" t="str">
        <f>VLOOKUP(B5,osiris,2,FALSE())</f>
        <v>GRASSI BATEAUX</v>
      </c>
      <c r="D5" s="25">
        <f>VLOOKUP(B5,osiris,3,FALSE())</f>
        <v>0.91190000000000004</v>
      </c>
      <c r="E5" s="25">
        <f>VLOOKUP(B5,osiris,4,FALSE())</f>
        <v>-25</v>
      </c>
      <c r="F5" s="25">
        <f>VLOOKUP(B5,osiris,5,FALSE())</f>
        <v>2.4</v>
      </c>
      <c r="G5" s="84">
        <f>VLOOKUP(B5,osiris,6,FALSE())</f>
        <v>5.47</v>
      </c>
      <c r="H5" s="27">
        <f>IF(Z5="FL3",$H$3,(IF(Z5="FL2",$H$2,$H$1)))</f>
        <v>45121.795138888891</v>
      </c>
      <c r="I5" s="27">
        <v>45122.661053240743</v>
      </c>
      <c r="J5" s="28">
        <f>I5-H5</f>
        <v>0.8659143518525525</v>
      </c>
      <c r="K5" s="29"/>
      <c r="L5" s="30">
        <f>J5+K5</f>
        <v>0.8659143518525525</v>
      </c>
      <c r="M5" s="31">
        <f>DAY(L5)*3600*24</f>
        <v>0</v>
      </c>
      <c r="N5" s="31">
        <f>(HOUR(L5)*3600)</f>
        <v>72000</v>
      </c>
      <c r="O5" s="31">
        <f>MINUTE(L5)*60</f>
        <v>2760</v>
      </c>
      <c r="P5" s="31">
        <f>SECOND(L5)</f>
        <v>55</v>
      </c>
      <c r="Q5" s="31">
        <f>M5+N5+O5+P5</f>
        <v>74815</v>
      </c>
      <c r="R5" s="31">
        <f>IF(W5&lt;G5,Q5*(1-((F5*(2-(683+E5)*W5/1800))/100)),Q5)</f>
        <v>74815</v>
      </c>
      <c r="S5" s="32">
        <f>R5/3600/24</f>
        <v>0.86591435185185184</v>
      </c>
      <c r="T5" s="31">
        <f>IF(Z5="FL3",E5*$J$3,IF(Z5="FL2",E5*$J$2,E5*$J$1))</f>
        <v>-3750</v>
      </c>
      <c r="U5" s="31">
        <f>R5-(T5)</f>
        <v>78565</v>
      </c>
      <c r="V5" s="32">
        <f>U5/3600/24</f>
        <v>0.90931712962962974</v>
      </c>
      <c r="W5" s="86">
        <f>IF(Z5="FL3",$J$3/J5/24,IF(Z5="FL2",$J$2/J5/24,$J$1/J5/24))</f>
        <v>7.217803916321099</v>
      </c>
      <c r="X5" s="91">
        <f>IF(Z5="FL3",$J$3*3600/(R5-(E5*$J$3)),IF(Z5="FL2",$J$2*3600/(R5-(E5*$J$2)),$J$1*3600/(R5-(E5*$J$1))))</f>
        <v>6.8732896327881372</v>
      </c>
      <c r="Y5" s="88">
        <f>W5/G5</f>
        <v>1.3195253960367641</v>
      </c>
      <c r="Z5" s="26" t="str">
        <f>VLOOKUP(B5,osiris,9,FALSE())</f>
        <v>FL3</v>
      </c>
    </row>
    <row r="6" spans="1:26" s="12" customFormat="1" ht="16.5" customHeight="1" x14ac:dyDescent="0.2">
      <c r="A6" s="23">
        <v>2</v>
      </c>
      <c r="B6" s="24">
        <v>43816</v>
      </c>
      <c r="C6" s="25" t="str">
        <f>VLOOKUP(B6,osiris,2,FALSE())</f>
        <v>VOGALEN</v>
      </c>
      <c r="D6" s="25">
        <f>VLOOKUP(B6,osiris,3,FALSE())</f>
        <v>0.79369999999999996</v>
      </c>
      <c r="E6" s="25">
        <f>VLOOKUP(B6,osiris,4,FALSE())</f>
        <v>73</v>
      </c>
      <c r="F6" s="25">
        <f>VLOOKUP(B6,osiris,5,FALSE())</f>
        <v>3.4</v>
      </c>
      <c r="G6" s="84">
        <f>VLOOKUP(B6,osiris,6,FALSE())</f>
        <v>4.76</v>
      </c>
      <c r="H6" s="27">
        <f>IF(Z6="FL3",$H$3,(IF(Z6="FL2",$H$2,$H$1)))</f>
        <v>45121.795138888891</v>
      </c>
      <c r="I6" s="27">
        <v>45122.707685185182</v>
      </c>
      <c r="J6" s="28">
        <f>I6-H6</f>
        <v>0.9125462962911115</v>
      </c>
      <c r="K6" s="29"/>
      <c r="L6" s="30">
        <f>J6-K6</f>
        <v>0.9125462962911115</v>
      </c>
      <c r="M6" s="31">
        <f>DAY(L6)*3600*24</f>
        <v>0</v>
      </c>
      <c r="N6" s="31">
        <f>(HOUR(L6)*3600)</f>
        <v>75600</v>
      </c>
      <c r="O6" s="31">
        <f>MINUTE(L6)*60</f>
        <v>3240</v>
      </c>
      <c r="P6" s="31">
        <f>SECOND(L6)</f>
        <v>4</v>
      </c>
      <c r="Q6" s="31">
        <f>M6+N6+O6+P6</f>
        <v>78844</v>
      </c>
      <c r="R6" s="31">
        <f>IF(W6&lt;G6,Q6*(1-((F6*(2-(683+E6)*W6/1800))/100)),Q6)</f>
        <v>78844</v>
      </c>
      <c r="S6" s="32">
        <f>R6/3600/24</f>
        <v>0.91254629629629624</v>
      </c>
      <c r="T6" s="31">
        <f>IF(Z6="FL3",E6*$J$3,IF(Z6="FL2",E6*$J$2,E6*$J$1))</f>
        <v>9490</v>
      </c>
      <c r="U6" s="31">
        <f>R6-(T6)</f>
        <v>69354</v>
      </c>
      <c r="V6" s="32">
        <f>U6/3600/24</f>
        <v>0.80270833333333336</v>
      </c>
      <c r="W6" s="86">
        <f>IF(Z6="FL3",$J$3/J6/24,IF(Z6="FL2",$J$2/J6/24,$J$1/J6/24))</f>
        <v>5.935771904046713</v>
      </c>
      <c r="X6" s="91">
        <f>IF(Z6="FL3",$J$3*3600/(R6-(E6*$J$3)),IF(Z6="FL2",$J$2*3600/(R6-(E6*$J$2)),$J$1*3600/(R6-(E6*$J$1))))</f>
        <v>6.7479885803270179</v>
      </c>
      <c r="Y6" s="88">
        <f>W6/G6</f>
        <v>1.2470109042114943</v>
      </c>
      <c r="Z6" s="26" t="str">
        <f>VLOOKUP(B6,osiris,9,FALSE())</f>
        <v>FL2</v>
      </c>
    </row>
    <row r="7" spans="1:26" s="12" customFormat="1" ht="16.5" customHeight="1" x14ac:dyDescent="0.2">
      <c r="A7" s="23">
        <v>3</v>
      </c>
      <c r="B7" s="33">
        <v>53314</v>
      </c>
      <c r="C7" s="25" t="str">
        <f>VLOOKUP(B7,osiris,2,FALSE())</f>
        <v>DIABLO</v>
      </c>
      <c r="D7" s="25">
        <f>VLOOKUP(B7,osiris,3,FALSE())</f>
        <v>0.95540000000000003</v>
      </c>
      <c r="E7" s="25">
        <f>VLOOKUP(B7,osiris,4,FALSE())</f>
        <v>-55</v>
      </c>
      <c r="F7" s="25">
        <f>VLOOKUP(B7,osiris,5,FALSE())</f>
        <v>2.7</v>
      </c>
      <c r="G7" s="84">
        <f>VLOOKUP(B7,osiris,6,FALSE())</f>
        <v>5.73</v>
      </c>
      <c r="H7" s="27">
        <f>IF(Z7="FL3",$H$3,(IF(Z7="FL2",$H$2,$H$1)))</f>
        <v>45121.795138888891</v>
      </c>
      <c r="I7" s="27">
        <v>45122.627604166664</v>
      </c>
      <c r="J7" s="28">
        <f>I7-H7</f>
        <v>0.83246527777373558</v>
      </c>
      <c r="K7" s="29"/>
      <c r="L7" s="30">
        <f>J7+K7</f>
        <v>0.83246527777373558</v>
      </c>
      <c r="M7" s="31">
        <f>DAY(L7)*3600*24</f>
        <v>0</v>
      </c>
      <c r="N7" s="31">
        <f>(HOUR(L7)*3600)</f>
        <v>68400</v>
      </c>
      <c r="O7" s="31">
        <f>MINUTE(L7)*60</f>
        <v>3480</v>
      </c>
      <c r="P7" s="31">
        <f>SECOND(L7)</f>
        <v>45</v>
      </c>
      <c r="Q7" s="31">
        <f>M7+N7+O7+P7</f>
        <v>71925</v>
      </c>
      <c r="R7" s="31">
        <f>IF(W7&lt;G7,Q7*(1-((F7*(2-(683+E7)*W7/1800))/100)),Q7)</f>
        <v>71925</v>
      </c>
      <c r="S7" s="32">
        <f>R7/3600/24</f>
        <v>0.83246527777777779</v>
      </c>
      <c r="T7" s="31">
        <f>IF(Z7="FL3",E7*$J$3,IF(Z7="FL2",E7*$J$2,E7*$J$1))</f>
        <v>-8250</v>
      </c>
      <c r="U7" s="31">
        <f>R7-(T7)</f>
        <v>80175</v>
      </c>
      <c r="V7" s="32">
        <f>U7/3600/24</f>
        <v>0.92795138888888884</v>
      </c>
      <c r="W7" s="86">
        <f>IF(Z7="FL3",$J$3/J7/24,IF(Z7="FL2",$J$2/J7/24,$J$1/J7/24))</f>
        <v>7.5078206465432338</v>
      </c>
      <c r="X7" s="91">
        <f>IF(Z7="FL3",$J$3*3600/(R7-(E7*$J$3)),IF(Z7="FL2",$J$2*3600/(R7-(E7*$J$2)),$J$1*3600/(R7-(E7*$J$1))))</f>
        <v>6.7352666043030869</v>
      </c>
      <c r="Y7" s="88">
        <f>W7/G7</f>
        <v>1.3102653833408784</v>
      </c>
      <c r="Z7" s="26" t="str">
        <f>VLOOKUP(B7,osiris,9,FALSE())</f>
        <v>FL3</v>
      </c>
    </row>
    <row r="8" spans="1:26" s="12" customFormat="1" ht="16.5" customHeight="1" x14ac:dyDescent="0.2">
      <c r="A8" s="23">
        <v>4</v>
      </c>
      <c r="B8" s="33">
        <v>9692</v>
      </c>
      <c r="C8" s="25" t="str">
        <f>VLOOKUP(B8,osiris,2,FALSE())</f>
        <v>FASTMANIA</v>
      </c>
      <c r="D8" s="25">
        <f>VLOOKUP(B8,osiris,3,FALSE())</f>
        <v>0.8982</v>
      </c>
      <c r="E8" s="25">
        <f>VLOOKUP(B8,osiris,4,FALSE())</f>
        <v>-15</v>
      </c>
      <c r="F8" s="25">
        <f>VLOOKUP(B8,osiris,5,FALSE())</f>
        <v>2.8</v>
      </c>
      <c r="G8" s="84">
        <f>VLOOKUP(B8,osiris,6,FALSE())</f>
        <v>5.39</v>
      </c>
      <c r="H8" s="27">
        <f>IF(Z8="FL3",$H$3,(IF(Z8="FL2",$H$2,$H$1)))</f>
        <v>45121.795138888891</v>
      </c>
      <c r="I8" s="27">
        <v>45122.703796296293</v>
      </c>
      <c r="J8" s="28">
        <f>I8-H8</f>
        <v>0.908657407402643</v>
      </c>
      <c r="K8" s="29"/>
      <c r="L8" s="30">
        <f>J8+K8</f>
        <v>0.908657407402643</v>
      </c>
      <c r="M8" s="31">
        <f>DAY(L8)*3600*24</f>
        <v>0</v>
      </c>
      <c r="N8" s="31">
        <f>(HOUR(L8)*3600)</f>
        <v>75600</v>
      </c>
      <c r="O8" s="31">
        <f>MINUTE(L8)*60</f>
        <v>2880</v>
      </c>
      <c r="P8" s="31">
        <f>SECOND(L8)</f>
        <v>28</v>
      </c>
      <c r="Q8" s="31">
        <f>M8+N8+O8+P8</f>
        <v>78508</v>
      </c>
      <c r="R8" s="31">
        <f>IF(W8&lt;G8,Q8*(1-((F8*(2-(683+E8)*W8/1800))/100)),Q8)</f>
        <v>78508</v>
      </c>
      <c r="S8" s="32">
        <f>R8/3600/24</f>
        <v>0.9086574074074073</v>
      </c>
      <c r="T8" s="31">
        <f>IF(Z8="FL3",E8*$J$3,IF(Z8="FL2",E8*$J$2,E8*$J$1))</f>
        <v>-2250</v>
      </c>
      <c r="U8" s="31">
        <f>R8-(T8)</f>
        <v>80758</v>
      </c>
      <c r="V8" s="32">
        <f>U8/3600/24</f>
        <v>0.93469907407407404</v>
      </c>
      <c r="W8" s="86">
        <f>IF(Z8="FL3",$J$3/J8/24,IF(Z8="FL2",$J$2/J8/24,$J$1/J8/24))</f>
        <v>6.8782799205537195</v>
      </c>
      <c r="X8" s="91">
        <f>IF(Z8="FL3",$J$3*3600/(R8-(E8*$J$3)),IF(Z8="FL2",$J$2*3600/(R8-(E8*$J$2)),$J$1*3600/(R8-(E8*$J$1))))</f>
        <v>6.6866440476485298</v>
      </c>
      <c r="Y8" s="88">
        <f>W8/G8</f>
        <v>1.276118723664883</v>
      </c>
      <c r="Z8" s="26" t="str">
        <f>VLOOKUP(B8,osiris,9,FALSE())</f>
        <v>FL3</v>
      </c>
    </row>
    <row r="9" spans="1:26" s="12" customFormat="1" ht="16.5" customHeight="1" x14ac:dyDescent="0.2">
      <c r="A9" s="23">
        <v>5</v>
      </c>
      <c r="B9" s="24">
        <v>53145</v>
      </c>
      <c r="C9" s="25" t="str">
        <f>VLOOKUP(B9,osiris,2,FALSE())</f>
        <v>JAFFA</v>
      </c>
      <c r="D9" s="25">
        <f>VLOOKUP(B9,osiris,3,FALSE())</f>
        <v>0.92449999999999999</v>
      </c>
      <c r="E9" s="25">
        <f>VLOOKUP(B9,osiris,4,FALSE())</f>
        <v>-34</v>
      </c>
      <c r="F9" s="25">
        <f>VLOOKUP(B9,osiris,5,FALSE())</f>
        <v>2.4</v>
      </c>
      <c r="G9" s="84">
        <f>VLOOKUP(B9,osiris,6,FALSE())</f>
        <v>5.55</v>
      </c>
      <c r="H9" s="27">
        <f>IF(Z9="FL3",$H$3,(IF(Z9="FL2",$H$2,$H$1)))</f>
        <v>45121.795138888891</v>
      </c>
      <c r="I9" s="27">
        <v>45122.688958333332</v>
      </c>
      <c r="J9" s="28">
        <f>I9-H9</f>
        <v>0.89381944444176042</v>
      </c>
      <c r="K9" s="29"/>
      <c r="L9" s="30">
        <f>J9+K9</f>
        <v>0.89381944444176042</v>
      </c>
      <c r="M9" s="31">
        <f>DAY(L9)*3600*24</f>
        <v>0</v>
      </c>
      <c r="N9" s="31">
        <f>(HOUR(L9)*3600)</f>
        <v>75600</v>
      </c>
      <c r="O9" s="31">
        <f>MINUTE(L9)*60</f>
        <v>1620</v>
      </c>
      <c r="P9" s="31">
        <f>SECOND(L9)</f>
        <v>6</v>
      </c>
      <c r="Q9" s="31">
        <f>M9+N9+O9+P9</f>
        <v>77226</v>
      </c>
      <c r="R9" s="31">
        <f>IF(W9&lt;G9,Q9*(1-((F9*(2-(683+E9)*W9/1800))/100)),Q9)</f>
        <v>77226</v>
      </c>
      <c r="S9" s="32">
        <f>R9/3600/24</f>
        <v>0.8938194444444445</v>
      </c>
      <c r="T9" s="31">
        <f>IF(Z9="FL3",E9*$J$3,IF(Z9="FL2",E9*$J$2,E9*$J$1))</f>
        <v>-5100</v>
      </c>
      <c r="U9" s="31">
        <f>R9-(T9)</f>
        <v>82326</v>
      </c>
      <c r="V9" s="32">
        <f>U9/3600/24</f>
        <v>0.95284722222222218</v>
      </c>
      <c r="W9" s="86">
        <f>IF(Z9="FL3",$J$3/J9/24,IF(Z9="FL2",$J$2/J9/24,$J$1/J9/24))</f>
        <v>6.9924636780568923</v>
      </c>
      <c r="X9" s="91">
        <f>IF(Z9="FL3",$J$3*3600/(R9-(E9*$J$3)),IF(Z9="FL2",$J$2*3600/(R9-(E9*$J$2)),$J$1*3600/(R9-(E9*$J$1))))</f>
        <v>6.5592886815829754</v>
      </c>
      <c r="Y9" s="88">
        <f>W9/G9</f>
        <v>1.2599033654156564</v>
      </c>
      <c r="Z9" s="26" t="str">
        <f>VLOOKUP(B9,osiris,9,FALSE())</f>
        <v>FL3</v>
      </c>
    </row>
    <row r="10" spans="1:26" s="12" customFormat="1" ht="16.5" customHeight="1" x14ac:dyDescent="0.2">
      <c r="A10" s="23">
        <v>6</v>
      </c>
      <c r="B10" s="24">
        <v>45326</v>
      </c>
      <c r="C10" s="25" t="str">
        <f>VLOOKUP(B10,osiris,2,FALSE())</f>
        <v>EPSILON</v>
      </c>
      <c r="D10" s="25">
        <f>VLOOKUP(B10,osiris,3,FALSE())</f>
        <v>0.80210000000000004</v>
      </c>
      <c r="E10" s="25">
        <f>VLOOKUP(B10,osiris,4,FALSE())</f>
        <v>65</v>
      </c>
      <c r="F10" s="25">
        <f>VLOOKUP(B10,osiris,5,FALSE())</f>
        <v>3.3</v>
      </c>
      <c r="G10" s="84">
        <f>VLOOKUP(B10,osiris,6,FALSE())</f>
        <v>4.8099999999999996</v>
      </c>
      <c r="H10" s="27">
        <f>IF(Z10="FL3",$H$3,(IF(Z10="FL2",$H$2,$H$1)))</f>
        <v>45121.795138888891</v>
      </c>
      <c r="I10" s="27">
        <v>45122.718819444446</v>
      </c>
      <c r="J10" s="28">
        <f>I10-H10</f>
        <v>0.92368055555562023</v>
      </c>
      <c r="K10" s="29"/>
      <c r="L10" s="30">
        <f>J10+K10</f>
        <v>0.92368055555562023</v>
      </c>
      <c r="M10" s="31">
        <f>DAY(L10)*3600*24</f>
        <v>0</v>
      </c>
      <c r="N10" s="31">
        <f>(HOUR(L10)*3600)</f>
        <v>79200</v>
      </c>
      <c r="O10" s="31">
        <f>MINUTE(L10)*60</f>
        <v>600</v>
      </c>
      <c r="P10" s="31">
        <f>SECOND(L10)</f>
        <v>6</v>
      </c>
      <c r="Q10" s="31">
        <f>M10+N10+O10+P10</f>
        <v>79806</v>
      </c>
      <c r="R10" s="31">
        <f>IF(W10&lt;G10,Q10*(1-((F10*(2-(683+E10)*W10/1800))/100)),Q10)</f>
        <v>79806</v>
      </c>
      <c r="S10" s="32">
        <f>R10/3600/24</f>
        <v>0.9236805555555555</v>
      </c>
      <c r="T10" s="31">
        <f>IF(Z10="FL3",E10*$J$3,IF(Z10="FL2",E10*$J$2,E10*$J$1))</f>
        <v>8450</v>
      </c>
      <c r="U10" s="31">
        <f>R10-(T10)</f>
        <v>71356</v>
      </c>
      <c r="V10" s="32">
        <f>U10/3600/24</f>
        <v>0.82587962962962969</v>
      </c>
      <c r="W10" s="86">
        <f>IF(Z10="FL3",$J$3/J10/24,IF(Z10="FL2",$J$2/J10/24,$J$1/J10/24))</f>
        <v>5.8642207352826503</v>
      </c>
      <c r="X10" s="91">
        <f>IF(Z10="FL3",$J$3*3600/(R10-(E10*$J$3)),IF(Z10="FL2",$J$2*3600/(R10-(E10*$J$2)),$J$1*3600/(R10-(E10*$J$1))))</f>
        <v>6.5586636022198554</v>
      </c>
      <c r="Y10" s="88">
        <f>W10/G10</f>
        <v>1.2191727100379732</v>
      </c>
      <c r="Z10" s="26" t="str">
        <f>VLOOKUP(B10,osiris,9,FALSE())</f>
        <v>FL2</v>
      </c>
    </row>
    <row r="11" spans="1:26" s="12" customFormat="1" ht="16.5" customHeight="1" x14ac:dyDescent="0.2">
      <c r="A11" s="23">
        <v>7</v>
      </c>
      <c r="B11" s="24">
        <v>39877</v>
      </c>
      <c r="C11" s="25" t="str">
        <f>VLOOKUP(B11,osiris,2,FALSE())</f>
        <v>COLIBRI</v>
      </c>
      <c r="D11" s="25">
        <f>VLOOKUP(B11,osiris,3,FALSE())</f>
        <v>0.84150000000000003</v>
      </c>
      <c r="E11" s="25">
        <f>VLOOKUP(B11,osiris,4,FALSE())</f>
        <v>30</v>
      </c>
      <c r="F11" s="25">
        <f>VLOOKUP(B11,osiris,5,FALSE())</f>
        <v>3.9</v>
      </c>
      <c r="G11" s="84">
        <f>VLOOKUP(B11,osiris,6,FALSE())</f>
        <v>5.05</v>
      </c>
      <c r="H11" s="27">
        <f>IF(Z11="FL3",$H$3,(IF(Z11="FL2",$H$2,$H$1)))</f>
        <v>45121.795138888891</v>
      </c>
      <c r="I11" s="27">
        <v>45122.675023148149</v>
      </c>
      <c r="J11" s="28">
        <f>I11-H11</f>
        <v>0.87988425925868796</v>
      </c>
      <c r="K11" s="29"/>
      <c r="L11" s="30">
        <f>J11+K11</f>
        <v>0.87988425925868796</v>
      </c>
      <c r="M11" s="31">
        <f>DAY(L11)*3600*24</f>
        <v>0</v>
      </c>
      <c r="N11" s="31">
        <f>(HOUR(L11)*3600)</f>
        <v>75600</v>
      </c>
      <c r="O11" s="31">
        <f>MINUTE(L11)*60</f>
        <v>420</v>
      </c>
      <c r="P11" s="31">
        <f>SECOND(L11)</f>
        <v>2</v>
      </c>
      <c r="Q11" s="31">
        <f>M11+N11+O11+P11</f>
        <v>76022</v>
      </c>
      <c r="R11" s="31">
        <f>IF(W11&lt;G11,Q11*(1-((F11*(2-(683+E11)*W11/1800))/100)),Q11)</f>
        <v>76022</v>
      </c>
      <c r="S11" s="32">
        <f>R11/3600/24</f>
        <v>0.87988425925925917</v>
      </c>
      <c r="T11" s="31">
        <f>IF(Z11="FL3",E11*$J$3,IF(Z11="FL2",E11*$J$2,E11*$J$1))</f>
        <v>3900</v>
      </c>
      <c r="U11" s="31">
        <f>R11-(T11)</f>
        <v>72122</v>
      </c>
      <c r="V11" s="32">
        <f>U11/3600/24</f>
        <v>0.83474537037037033</v>
      </c>
      <c r="W11" s="86">
        <f>IF(Z11="FL3",$J$3/J11/24,IF(Z11="FL2",$J$2/J11/24,$J$1/J11/24))</f>
        <v>6.1561127042211972</v>
      </c>
      <c r="X11" s="91">
        <f>IF(Z11="FL3",$J$3*3600/(R11-(E11*$J$3)),IF(Z11="FL2",$J$2*3600/(R11-(E11*$J$2)),$J$1*3600/(R11-(E11*$J$1))))</f>
        <v>6.4890047419650037</v>
      </c>
      <c r="Y11" s="88">
        <f>W11/G11</f>
        <v>1.2190322186576628</v>
      </c>
      <c r="Z11" s="26" t="str">
        <f>VLOOKUP(B11,osiris,9,FALSE())</f>
        <v>FL2</v>
      </c>
    </row>
    <row r="12" spans="1:26" s="12" customFormat="1" ht="16.5" customHeight="1" x14ac:dyDescent="0.2">
      <c r="A12" s="23">
        <v>8</v>
      </c>
      <c r="B12" s="33">
        <v>34947</v>
      </c>
      <c r="C12" s="25" t="str">
        <f>VLOOKUP(B12,osiris,2,FALSE())</f>
        <v>CABO FRIO</v>
      </c>
      <c r="D12" s="25">
        <f>VLOOKUP(B12,osiris,3,FALSE())</f>
        <v>0.91879999999999995</v>
      </c>
      <c r="E12" s="25">
        <f>VLOOKUP(B12,osiris,4,FALSE())</f>
        <v>-30</v>
      </c>
      <c r="F12" s="25">
        <f>VLOOKUP(B12,osiris,5,FALSE())</f>
        <v>2.5</v>
      </c>
      <c r="G12" s="84">
        <f>VLOOKUP(B12,osiris,6,FALSE())</f>
        <v>5.51</v>
      </c>
      <c r="H12" s="27">
        <f>IF(Z12="FL3",$H$3,(IF(Z12="FL2",$H$2,$H$1)))</f>
        <v>45121.795138888891</v>
      </c>
      <c r="I12" s="27">
        <v>45122.706805555557</v>
      </c>
      <c r="J12" s="28">
        <f>I12-H12</f>
        <v>0.91166666666686069</v>
      </c>
      <c r="K12" s="29"/>
      <c r="L12" s="30">
        <f>J12+K12</f>
        <v>0.91166666666686069</v>
      </c>
      <c r="M12" s="31">
        <f>DAY(L12)*3600*24</f>
        <v>0</v>
      </c>
      <c r="N12" s="31">
        <f>(HOUR(L12)*3600)</f>
        <v>75600</v>
      </c>
      <c r="O12" s="31">
        <f>MINUTE(L12)*60</f>
        <v>3120</v>
      </c>
      <c r="P12" s="31">
        <f>SECOND(L12)</f>
        <v>48</v>
      </c>
      <c r="Q12" s="31">
        <f>M12+N12+O12+P12</f>
        <v>78768</v>
      </c>
      <c r="R12" s="31">
        <f>IF(W12&lt;G12,Q12*(1-((F12*(2-(683+E12)*W12/1800))/100)),Q12)</f>
        <v>78768</v>
      </c>
      <c r="S12" s="32">
        <f>R12/3600/24</f>
        <v>0.91166666666666663</v>
      </c>
      <c r="T12" s="31">
        <f>IF(Z12="FL3",E12*$J$3,IF(Z12="FL2",E12*$J$2,E12*$J$1))</f>
        <v>-4500</v>
      </c>
      <c r="U12" s="31">
        <f>R12-(T12)</f>
        <v>83268</v>
      </c>
      <c r="V12" s="32">
        <f>U12/3600/24</f>
        <v>0.96375</v>
      </c>
      <c r="W12" s="86">
        <f>IF(Z12="FL3",$J$3/J12/24,IF(Z12="FL2",$J$2/J12/24,$J$1/J12/24))</f>
        <v>6.855575868371484</v>
      </c>
      <c r="X12" s="91">
        <f>IF(Z12="FL3",$J$3*3600/(R12-(E12*$J$3)),IF(Z12="FL2",$J$2*3600/(R12-(E12*$J$2)),$J$1*3600/(R12-(E12*$J$1))))</f>
        <v>6.4850843060959793</v>
      </c>
      <c r="Y12" s="88">
        <f>W12/G12</f>
        <v>1.2442061467098882</v>
      </c>
      <c r="Z12" s="26" t="str">
        <f>VLOOKUP(B12,osiris,9,FALSE())</f>
        <v>FL3</v>
      </c>
    </row>
    <row r="13" spans="1:26" s="12" customFormat="1" ht="16.5" customHeight="1" x14ac:dyDescent="0.2">
      <c r="A13" s="23">
        <v>9</v>
      </c>
      <c r="B13" s="33">
        <v>8378</v>
      </c>
      <c r="C13" s="25" t="str">
        <f>VLOOKUP(B13,osiris,2,FALSE())</f>
        <v>SURPRISE</v>
      </c>
      <c r="D13" s="25">
        <f>VLOOKUP(B13,osiris,3,FALSE())</f>
        <v>0.8075</v>
      </c>
      <c r="E13" s="25">
        <f>VLOOKUP(B13,osiris,4,FALSE())</f>
        <v>60</v>
      </c>
      <c r="F13" s="25">
        <f>VLOOKUP(B13,osiris,5,FALSE())</f>
        <v>3.3</v>
      </c>
      <c r="G13" s="84">
        <f>VLOOKUP(B13,osiris,6,FALSE())</f>
        <v>4.8499999999999996</v>
      </c>
      <c r="H13" s="27">
        <f>IF(Z13="FL3",$H$3,(IF(Z13="FL2",$H$2,$H$1)))</f>
        <v>45121.795138888891</v>
      </c>
      <c r="I13" s="27">
        <v>45122.741099537037</v>
      </c>
      <c r="J13" s="28">
        <f>I13-H13</f>
        <v>0.94596064814686542</v>
      </c>
      <c r="K13" s="29"/>
      <c r="L13" s="30">
        <f>J13+K13</f>
        <v>0.94596064814686542</v>
      </c>
      <c r="M13" s="31">
        <f>DAY(L13)*3600*24</f>
        <v>0</v>
      </c>
      <c r="N13" s="31">
        <f>(HOUR(L13)*3600)</f>
        <v>79200</v>
      </c>
      <c r="O13" s="31">
        <f>MINUTE(L13)*60</f>
        <v>2520</v>
      </c>
      <c r="P13" s="31">
        <f>SECOND(L13)</f>
        <v>11</v>
      </c>
      <c r="Q13" s="31">
        <f>M13+N13+O13+P13</f>
        <v>81731</v>
      </c>
      <c r="R13" s="31">
        <f>IF(W13&lt;G13,Q13*(1-((F13*(2-(683+E13)*W13/1800))/100)),Q13)</f>
        <v>81731</v>
      </c>
      <c r="S13" s="32">
        <f>R13/3600/24</f>
        <v>0.94596064814814806</v>
      </c>
      <c r="T13" s="31">
        <f>IF(Z13="FL3",E13*$J$3,IF(Z13="FL2",E13*$J$2,E13*$J$1))</f>
        <v>7800</v>
      </c>
      <c r="U13" s="31">
        <f>R13-(T13)</f>
        <v>73931</v>
      </c>
      <c r="V13" s="32">
        <f>U13/3600/24</f>
        <v>0.85568287037037039</v>
      </c>
      <c r="W13" s="86">
        <f>IF(Z13="FL3",$J$3/J13/24,IF(Z13="FL2",$J$2/J13/24,$J$1/J13/24))</f>
        <v>5.7261014792506471</v>
      </c>
      <c r="X13" s="91">
        <f>IF(Z13="FL3",$J$3*3600/(R13-(E13*$J$3)),IF(Z13="FL2",$J$2*3600/(R13-(E13*$J$2)),$J$1*3600/(R13-(E13*$J$1))))</f>
        <v>6.3302268331281875</v>
      </c>
      <c r="Y13" s="88">
        <f>W13/G13</f>
        <v>1.1806394802578655</v>
      </c>
      <c r="Z13" s="26" t="str">
        <f>VLOOKUP(B13,osiris,9,FALSE())</f>
        <v>FL2</v>
      </c>
    </row>
    <row r="14" spans="1:26" s="12" customFormat="1" ht="16.5" customHeight="1" x14ac:dyDescent="0.2">
      <c r="A14" s="23">
        <v>10</v>
      </c>
      <c r="B14" s="24">
        <v>39675</v>
      </c>
      <c r="C14" s="25" t="str">
        <f>VLOOKUP(B14,osiris,2,FALSE())</f>
        <v>FLEUR BLEUE</v>
      </c>
      <c r="D14" s="25">
        <f>VLOOKUP(B14,osiris,3,FALSE())</f>
        <v>0.8357</v>
      </c>
      <c r="E14" s="25">
        <f>VLOOKUP(B14,osiris,4,FALSE())</f>
        <v>35</v>
      </c>
      <c r="F14" s="25">
        <f>VLOOKUP(B14,osiris,5,FALSE())</f>
        <v>2</v>
      </c>
      <c r="G14" s="84">
        <f>VLOOKUP(B14,osiris,6,FALSE())</f>
        <v>5.01</v>
      </c>
      <c r="H14" s="27">
        <f>IF(Z14="FL3",$H$3,(IF(Z14="FL2",$H$2,$H$1)))</f>
        <v>45121.795138888891</v>
      </c>
      <c r="I14" s="27">
        <v>45122.75472222222</v>
      </c>
      <c r="J14" s="28">
        <f>I14-H14</f>
        <v>0.95958333332964685</v>
      </c>
      <c r="K14" s="29"/>
      <c r="L14" s="30">
        <f>J14+K14</f>
        <v>0.95958333332964685</v>
      </c>
      <c r="M14" s="31">
        <f>DAY(L14)*3600*24</f>
        <v>0</v>
      </c>
      <c r="N14" s="31">
        <f>(HOUR(L14)*3600)</f>
        <v>82800</v>
      </c>
      <c r="O14" s="31">
        <f>MINUTE(L14)*60</f>
        <v>60</v>
      </c>
      <c r="P14" s="31">
        <f>SECOND(L14)</f>
        <v>48</v>
      </c>
      <c r="Q14" s="31">
        <f>M14+N14+O14+P14</f>
        <v>82908</v>
      </c>
      <c r="R14" s="31">
        <f>IF(W14&lt;G14,Q14*(1-((F14*(2-(683+E14)*W14/1800))/100)),Q14)</f>
        <v>82908</v>
      </c>
      <c r="S14" s="32">
        <f>R14/3600/24</f>
        <v>0.95958333333333334</v>
      </c>
      <c r="T14" s="31">
        <f>IF(Z14="FL3",E14*$J$3,IF(Z14="FL2",E14*$J$2,E14*$J$1))</f>
        <v>4550</v>
      </c>
      <c r="U14" s="31">
        <f>R14-(T14)</f>
        <v>78358</v>
      </c>
      <c r="V14" s="32">
        <f>U14/3600/24</f>
        <v>0.90692129629629636</v>
      </c>
      <c r="W14" s="86">
        <f>IF(Z14="FL3",$J$3/J14/24,IF(Z14="FL2",$J$2/J14/24,$J$1/J14/24))</f>
        <v>5.6448111159574212</v>
      </c>
      <c r="X14" s="91">
        <f>IF(Z14="FL3",$J$3*3600/(R14-(E14*$J$3)),IF(Z14="FL2",$J$2*3600/(R14-(E14*$J$2)),$J$1*3600/(R14-(E14*$J$1))))</f>
        <v>5.9725873554710436</v>
      </c>
      <c r="Y14" s="88">
        <f>W14/G14</f>
        <v>1.1267088055803236</v>
      </c>
      <c r="Z14" s="26" t="str">
        <f>VLOOKUP(B14,osiris,9,FALSE())</f>
        <v>FL2</v>
      </c>
    </row>
    <row r="15" spans="1:26" s="12" customFormat="1" ht="16.5" customHeight="1" x14ac:dyDescent="0.2">
      <c r="B15" s="34"/>
      <c r="C15" s="35"/>
      <c r="D15" s="35"/>
      <c r="E15" s="35"/>
      <c r="F15" s="35"/>
      <c r="G15" s="36"/>
      <c r="H15" s="37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40"/>
      <c r="Z15" s="4"/>
    </row>
    <row r="16" spans="1:26" ht="16.5" customHeight="1" x14ac:dyDescent="0.2"/>
    <row r="17" ht="16.5" customHeight="1" x14ac:dyDescent="0.2"/>
    <row r="54" spans="23:31" x14ac:dyDescent="0.2">
      <c r="Z54" s="41"/>
      <c r="AA54" s="42"/>
      <c r="AB54" s="42"/>
      <c r="AC54" s="42"/>
      <c r="AD54" s="42"/>
      <c r="AE54" s="42"/>
    </row>
    <row r="55" spans="23:31" s="42" customFormat="1" x14ac:dyDescent="0.2">
      <c r="W55" s="43"/>
      <c r="X55" s="43"/>
      <c r="Y55" s="44"/>
      <c r="Z55" s="41"/>
    </row>
    <row r="56" spans="23:31" s="42" customFormat="1" x14ac:dyDescent="0.2">
      <c r="W56" s="43"/>
      <c r="X56" s="43"/>
      <c r="Y56" s="44"/>
      <c r="Z56" s="41"/>
    </row>
    <row r="57" spans="23:31" s="42" customFormat="1" x14ac:dyDescent="0.2">
      <c r="W57" s="43"/>
      <c r="X57" s="43"/>
      <c r="Y57" s="44"/>
      <c r="Z57" s="41"/>
    </row>
  </sheetData>
  <sortState xmlns:xlrd2="http://schemas.microsoft.com/office/spreadsheetml/2017/richdata2" ref="B5:Z14">
    <sortCondition descending="1" ref="X5:X14"/>
  </sortState>
  <mergeCells count="1">
    <mergeCell ref="W2:X2"/>
  </mergeCells>
  <printOptions horizontalCentered="1"/>
  <pageMargins left="0.39370078740157483" right="0.19685039370078741" top="0.59055118110236227" bottom="0.59055118110236227" header="0.27559055118110237" footer="0.51181102362204722"/>
  <pageSetup paperSize="9" scale="85" orientation="landscape" horizontalDpi="300" verticalDpi="300" r:id="rId1"/>
  <headerFooter>
    <oddHeader>&amp;C&amp;14Vitesse moyenne compensée&amp;RTemps/Distance avec CVL</oddHead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8"/>
  <sheetViews>
    <sheetView zoomScaleNormal="100" workbookViewId="0">
      <selection activeCell="C31" sqref="C31"/>
    </sheetView>
  </sheetViews>
  <sheetFormatPr baseColWidth="10" defaultColWidth="12.5703125" defaultRowHeight="12.75" x14ac:dyDescent="0.2"/>
  <cols>
    <col min="1" max="1" width="10.28515625" style="46" customWidth="1"/>
    <col min="2" max="2" width="35.140625" customWidth="1"/>
    <col min="3" max="3" width="10.140625" style="47" customWidth="1"/>
    <col min="4" max="4" width="9.140625" style="2" customWidth="1"/>
    <col min="5" max="5" width="4.5703125" customWidth="1"/>
    <col min="6" max="6" width="8.42578125" style="5" customWidth="1"/>
    <col min="7" max="7" width="18.140625" customWidth="1"/>
    <col min="8" max="8" width="4.140625" style="5" customWidth="1"/>
    <col min="9" max="9" width="4.85546875" customWidth="1"/>
    <col min="10" max="11" width="15.5703125" customWidth="1"/>
  </cols>
  <sheetData>
    <row r="1" spans="1:10" ht="24" x14ac:dyDescent="0.45">
      <c r="A1" s="90"/>
      <c r="B1" s="90"/>
      <c r="C1" s="48"/>
    </row>
    <row r="2" spans="1:10" ht="12.75" customHeight="1" x14ac:dyDescent="0.2"/>
    <row r="3" spans="1:10" ht="12.75" customHeight="1" x14ac:dyDescent="0.2"/>
    <row r="4" spans="1:10" ht="12.75" customHeight="1" x14ac:dyDescent="0.2">
      <c r="A4" s="49" t="s">
        <v>29</v>
      </c>
      <c r="B4" s="50" t="s">
        <v>30</v>
      </c>
      <c r="C4" s="51" t="s">
        <v>31</v>
      </c>
      <c r="D4" s="53" t="s">
        <v>32</v>
      </c>
      <c r="E4" s="53" t="s">
        <v>33</v>
      </c>
      <c r="F4" s="52" t="s">
        <v>34</v>
      </c>
      <c r="G4" s="54" t="s">
        <v>35</v>
      </c>
      <c r="H4" s="54" t="s">
        <v>36</v>
      </c>
      <c r="I4" s="55" t="s">
        <v>28</v>
      </c>
      <c r="J4" s="56"/>
    </row>
    <row r="5" spans="1:10" s="12" customFormat="1" ht="12.75" customHeight="1" x14ac:dyDescent="0.2">
      <c r="A5" s="57">
        <v>44171</v>
      </c>
      <c r="B5" s="58" t="s">
        <v>37</v>
      </c>
      <c r="C5" s="59">
        <v>0.84150000000000003</v>
      </c>
      <c r="D5" s="60">
        <v>30</v>
      </c>
      <c r="E5" s="60">
        <v>3.6</v>
      </c>
      <c r="F5" s="61">
        <v>5.05</v>
      </c>
      <c r="G5" s="56" t="s">
        <v>38</v>
      </c>
      <c r="H5" s="62" t="s">
        <v>39</v>
      </c>
      <c r="I5" s="63" t="s">
        <v>40</v>
      </c>
      <c r="J5" s="64"/>
    </row>
    <row r="6" spans="1:10" s="12" customFormat="1" ht="12.75" customHeight="1" x14ac:dyDescent="0.2">
      <c r="A6" s="57">
        <v>36904</v>
      </c>
      <c r="B6" s="58" t="s">
        <v>236</v>
      </c>
      <c r="C6" s="59">
        <v>0.82420000000000004</v>
      </c>
      <c r="D6" s="60">
        <v>45</v>
      </c>
      <c r="E6" s="60">
        <v>3</v>
      </c>
      <c r="F6" s="61">
        <v>4.95</v>
      </c>
      <c r="G6" s="56" t="s">
        <v>237</v>
      </c>
      <c r="H6" s="62" t="s">
        <v>49</v>
      </c>
      <c r="I6" s="63" t="s">
        <v>50</v>
      </c>
      <c r="J6" s="64"/>
    </row>
    <row r="7" spans="1:10" s="12" customFormat="1" ht="12.75" customHeight="1" x14ac:dyDescent="0.2">
      <c r="A7" s="57">
        <v>15071</v>
      </c>
      <c r="B7" s="65" t="s">
        <v>41</v>
      </c>
      <c r="C7" s="66">
        <v>0.91879999999999995</v>
      </c>
      <c r="D7" s="60">
        <v>-30</v>
      </c>
      <c r="E7" s="60">
        <v>2.9</v>
      </c>
      <c r="F7" s="61">
        <v>5.51</v>
      </c>
      <c r="G7" s="65" t="s">
        <v>42</v>
      </c>
      <c r="H7" s="67" t="s">
        <v>43</v>
      </c>
      <c r="I7" s="65" t="s">
        <v>44</v>
      </c>
      <c r="J7" s="56"/>
    </row>
    <row r="8" spans="1:10" s="12" customFormat="1" ht="12.75" customHeight="1" x14ac:dyDescent="0.2">
      <c r="A8" s="57">
        <v>36785</v>
      </c>
      <c r="B8" s="58" t="s">
        <v>45</v>
      </c>
      <c r="C8" s="59">
        <v>0.85350000000000004</v>
      </c>
      <c r="D8" s="60">
        <v>20</v>
      </c>
      <c r="E8" s="60">
        <v>3.4</v>
      </c>
      <c r="F8" s="61">
        <v>5.12</v>
      </c>
      <c r="G8" s="56" t="s">
        <v>46</v>
      </c>
      <c r="H8" s="62" t="s">
        <v>47</v>
      </c>
      <c r="I8" s="63" t="s">
        <v>40</v>
      </c>
      <c r="J8" s="64"/>
    </row>
    <row r="9" spans="1:10" s="12" customFormat="1" ht="12.75" customHeight="1" x14ac:dyDescent="0.2">
      <c r="A9" s="57">
        <v>20913</v>
      </c>
      <c r="B9" s="68" t="s">
        <v>48</v>
      </c>
      <c r="C9" s="59">
        <v>0.8357</v>
      </c>
      <c r="D9" s="60">
        <v>35</v>
      </c>
      <c r="E9" s="60">
        <v>0.5</v>
      </c>
      <c r="F9" s="61">
        <v>5.01</v>
      </c>
      <c r="G9" s="65" t="s">
        <v>233</v>
      </c>
      <c r="H9" s="69" t="s">
        <v>49</v>
      </c>
      <c r="I9" s="63" t="s">
        <v>50</v>
      </c>
      <c r="J9" s="64"/>
    </row>
    <row r="10" spans="1:10" s="12" customFormat="1" ht="12.75" customHeight="1" x14ac:dyDescent="0.2">
      <c r="A10" s="57">
        <v>37936</v>
      </c>
      <c r="B10" s="58" t="s">
        <v>51</v>
      </c>
      <c r="C10" s="59">
        <v>0.90500000000000003</v>
      </c>
      <c r="D10" s="60">
        <v>-20</v>
      </c>
      <c r="E10" s="60">
        <v>2</v>
      </c>
      <c r="F10" s="61">
        <v>5.43</v>
      </c>
      <c r="G10" s="56" t="s">
        <v>52</v>
      </c>
      <c r="H10" s="62" t="s">
        <v>43</v>
      </c>
      <c r="I10" s="63" t="s">
        <v>50</v>
      </c>
      <c r="J10" s="64"/>
    </row>
    <row r="11" spans="1:10" s="12" customFormat="1" ht="12.75" customHeight="1" x14ac:dyDescent="0.2">
      <c r="A11" s="70">
        <v>15726</v>
      </c>
      <c r="B11" s="68" t="s">
        <v>53</v>
      </c>
      <c r="C11" s="66">
        <v>0.85960000000000003</v>
      </c>
      <c r="D11" s="71">
        <v>15</v>
      </c>
      <c r="E11" s="71">
        <v>1.3</v>
      </c>
      <c r="F11" s="72">
        <v>5.16</v>
      </c>
      <c r="G11" s="64">
        <v>747</v>
      </c>
      <c r="H11" s="62" t="s">
        <v>49</v>
      </c>
      <c r="I11" s="65" t="s">
        <v>40</v>
      </c>
      <c r="J11" s="64"/>
    </row>
    <row r="12" spans="1:10" s="12" customFormat="1" ht="12.75" customHeight="1" x14ac:dyDescent="0.2">
      <c r="A12" s="57">
        <v>130268</v>
      </c>
      <c r="B12" s="58" t="s">
        <v>54</v>
      </c>
      <c r="C12" s="59">
        <v>0.7712</v>
      </c>
      <c r="D12" s="60">
        <v>95</v>
      </c>
      <c r="E12" s="60">
        <v>2.6</v>
      </c>
      <c r="F12" s="61">
        <v>4.63</v>
      </c>
      <c r="G12" s="56" t="s">
        <v>55</v>
      </c>
      <c r="H12" s="62" t="s">
        <v>56</v>
      </c>
      <c r="I12" s="63" t="s">
        <v>40</v>
      </c>
      <c r="J12" s="64"/>
    </row>
    <row r="13" spans="1:10" s="12" customFormat="1" ht="12.75" customHeight="1" x14ac:dyDescent="0.2">
      <c r="A13" s="70" t="s">
        <v>57</v>
      </c>
      <c r="B13" s="58" t="s">
        <v>58</v>
      </c>
      <c r="C13" s="59">
        <v>0.85350000000000004</v>
      </c>
      <c r="D13" s="60">
        <v>20</v>
      </c>
      <c r="E13" s="60">
        <v>1.2</v>
      </c>
      <c r="F13" s="61">
        <v>5.12</v>
      </c>
      <c r="G13" s="56" t="s">
        <v>59</v>
      </c>
      <c r="H13" s="62" t="s">
        <v>49</v>
      </c>
      <c r="I13" s="63" t="s">
        <v>40</v>
      </c>
      <c r="J13" s="64"/>
    </row>
    <row r="14" spans="1:10" s="12" customFormat="1" ht="12.75" customHeight="1" x14ac:dyDescent="0.2">
      <c r="A14" s="70">
        <v>45159</v>
      </c>
      <c r="B14" s="68" t="s">
        <v>60</v>
      </c>
      <c r="C14" s="66">
        <v>0.85960000000000003</v>
      </c>
      <c r="D14" s="71">
        <v>15</v>
      </c>
      <c r="E14" s="71">
        <v>2.7</v>
      </c>
      <c r="F14" s="72">
        <v>5.16</v>
      </c>
      <c r="G14" s="64" t="s">
        <v>61</v>
      </c>
      <c r="H14" s="62" t="s">
        <v>47</v>
      </c>
      <c r="I14" s="65" t="s">
        <v>40</v>
      </c>
      <c r="J14" s="64"/>
    </row>
    <row r="15" spans="1:10" s="12" customFormat="1" ht="12.75" customHeight="1" x14ac:dyDescent="0.2">
      <c r="A15" s="57">
        <v>18084</v>
      </c>
      <c r="B15" s="58" t="s">
        <v>62</v>
      </c>
      <c r="C15" s="59">
        <v>0.84150000000000003</v>
      </c>
      <c r="D15" s="60">
        <v>30</v>
      </c>
      <c r="E15" s="60">
        <v>3.9</v>
      </c>
      <c r="F15" s="61">
        <v>5.05</v>
      </c>
      <c r="G15" s="56" t="s">
        <v>46</v>
      </c>
      <c r="H15" s="62" t="s">
        <v>47</v>
      </c>
      <c r="I15" s="63" t="s">
        <v>50</v>
      </c>
      <c r="J15" s="64"/>
    </row>
    <row r="16" spans="1:10" s="12" customFormat="1" ht="12.75" customHeight="1" x14ac:dyDescent="0.2">
      <c r="A16" s="57">
        <v>39533</v>
      </c>
      <c r="B16" s="58" t="s">
        <v>63</v>
      </c>
      <c r="C16" s="59">
        <v>0.94789999999999996</v>
      </c>
      <c r="D16" s="60">
        <v>-50</v>
      </c>
      <c r="E16" s="60">
        <v>1.8</v>
      </c>
      <c r="F16" s="61">
        <v>5.69</v>
      </c>
      <c r="G16" s="56" t="s">
        <v>64</v>
      </c>
      <c r="H16" s="62" t="s">
        <v>65</v>
      </c>
      <c r="I16" s="63" t="s">
        <v>50</v>
      </c>
      <c r="J16" s="64"/>
    </row>
    <row r="17" spans="1:10" s="12" customFormat="1" ht="12.75" customHeight="1" x14ac:dyDescent="0.2">
      <c r="A17" s="70" t="s">
        <v>66</v>
      </c>
      <c r="B17" s="58" t="s">
        <v>67</v>
      </c>
      <c r="C17" s="59">
        <v>0.85350000000000004</v>
      </c>
      <c r="D17" s="60">
        <v>20</v>
      </c>
      <c r="E17" s="60">
        <v>1.2</v>
      </c>
      <c r="F17" s="61">
        <v>5.12</v>
      </c>
      <c r="G17" s="56" t="s">
        <v>59</v>
      </c>
      <c r="H17" s="62" t="s">
        <v>49</v>
      </c>
      <c r="I17" s="63" t="s">
        <v>40</v>
      </c>
      <c r="J17" s="64"/>
    </row>
    <row r="18" spans="1:10" s="12" customFormat="1" ht="12.75" customHeight="1" x14ac:dyDescent="0.2">
      <c r="A18" s="57">
        <v>889</v>
      </c>
      <c r="B18" s="65" t="s">
        <v>68</v>
      </c>
      <c r="C18" s="66">
        <v>0.8357</v>
      </c>
      <c r="D18" s="60">
        <v>35</v>
      </c>
      <c r="E18" s="60">
        <v>0.5</v>
      </c>
      <c r="F18" s="61">
        <v>5.01</v>
      </c>
      <c r="G18" s="65" t="s">
        <v>69</v>
      </c>
      <c r="H18" s="67" t="s">
        <v>49</v>
      </c>
      <c r="I18" s="65" t="s">
        <v>50</v>
      </c>
      <c r="J18" s="56"/>
    </row>
    <row r="19" spans="1:10" s="12" customFormat="1" ht="12.75" customHeight="1" x14ac:dyDescent="0.2">
      <c r="A19" s="57">
        <v>34947</v>
      </c>
      <c r="B19" s="65" t="s">
        <v>70</v>
      </c>
      <c r="C19" s="66">
        <v>0.91879999999999995</v>
      </c>
      <c r="D19" s="60">
        <v>-30</v>
      </c>
      <c r="E19" s="60">
        <v>2.5</v>
      </c>
      <c r="F19" s="61">
        <v>5.51</v>
      </c>
      <c r="G19" s="65" t="s">
        <v>71</v>
      </c>
      <c r="H19" s="67" t="s">
        <v>43</v>
      </c>
      <c r="I19" s="65" t="s">
        <v>44</v>
      </c>
      <c r="J19" s="56">
        <v>227685870</v>
      </c>
    </row>
    <row r="20" spans="1:10" s="12" customFormat="1" ht="12.75" customHeight="1" x14ac:dyDescent="0.2">
      <c r="A20" s="57">
        <v>45470</v>
      </c>
      <c r="B20" s="58" t="s">
        <v>72</v>
      </c>
      <c r="C20" s="59">
        <v>0.8075</v>
      </c>
      <c r="D20" s="60">
        <v>60</v>
      </c>
      <c r="E20" s="60">
        <v>4.0999999999999996</v>
      </c>
      <c r="F20" s="61">
        <v>4.8499999999999996</v>
      </c>
      <c r="G20" s="56" t="s">
        <v>73</v>
      </c>
      <c r="H20" s="62" t="s">
        <v>47</v>
      </c>
      <c r="I20" s="63" t="s">
        <v>50</v>
      </c>
      <c r="J20" s="64"/>
    </row>
    <row r="21" spans="1:10" s="12" customFormat="1" ht="12.75" customHeight="1" x14ac:dyDescent="0.2">
      <c r="A21" s="57">
        <v>1028</v>
      </c>
      <c r="B21" s="58" t="s">
        <v>74</v>
      </c>
      <c r="C21" s="59">
        <v>0.71599999999999997</v>
      </c>
      <c r="D21" s="60">
        <v>155</v>
      </c>
      <c r="E21" s="60">
        <v>3.1</v>
      </c>
      <c r="F21" s="61">
        <v>4.3</v>
      </c>
      <c r="G21" s="56" t="s">
        <v>75</v>
      </c>
      <c r="H21" s="62" t="s">
        <v>76</v>
      </c>
      <c r="I21" s="63" t="s">
        <v>40</v>
      </c>
      <c r="J21" s="64"/>
    </row>
    <row r="22" spans="1:10" s="12" customFormat="1" ht="12.75" customHeight="1" x14ac:dyDescent="0.2">
      <c r="A22" s="70" t="s">
        <v>77</v>
      </c>
      <c r="B22" s="58" t="s">
        <v>78</v>
      </c>
      <c r="C22" s="59">
        <v>0.85350000000000004</v>
      </c>
      <c r="D22" s="60">
        <v>20</v>
      </c>
      <c r="E22" s="60">
        <v>1.2</v>
      </c>
      <c r="F22" s="61">
        <v>5.12</v>
      </c>
      <c r="G22" s="56" t="s">
        <v>59</v>
      </c>
      <c r="H22" s="62" t="s">
        <v>49</v>
      </c>
      <c r="I22" s="63" t="s">
        <v>40</v>
      </c>
      <c r="J22" s="64"/>
    </row>
    <row r="23" spans="1:10" s="12" customFormat="1" ht="12.75" customHeight="1" x14ac:dyDescent="0.2">
      <c r="A23" s="57">
        <v>17363</v>
      </c>
      <c r="B23" s="58" t="s">
        <v>79</v>
      </c>
      <c r="C23" s="59">
        <v>0.84030000000000005</v>
      </c>
      <c r="D23" s="60">
        <v>31</v>
      </c>
      <c r="E23" s="60">
        <v>3.7</v>
      </c>
      <c r="F23" s="61">
        <v>5.04</v>
      </c>
      <c r="G23" s="56" t="s">
        <v>80</v>
      </c>
      <c r="H23" s="62" t="s">
        <v>47</v>
      </c>
      <c r="I23" s="63" t="s">
        <v>40</v>
      </c>
      <c r="J23" s="64"/>
    </row>
    <row r="24" spans="1:10" s="12" customFormat="1" ht="12.75" customHeight="1" x14ac:dyDescent="0.2">
      <c r="A24" s="57">
        <v>39877</v>
      </c>
      <c r="B24" s="65" t="s">
        <v>81</v>
      </c>
      <c r="C24" s="66">
        <v>0.84150000000000003</v>
      </c>
      <c r="D24" s="60">
        <v>30</v>
      </c>
      <c r="E24" s="60">
        <v>3.9</v>
      </c>
      <c r="F24" s="61">
        <v>5.05</v>
      </c>
      <c r="G24" s="65" t="s">
        <v>46</v>
      </c>
      <c r="H24" s="67" t="s">
        <v>47</v>
      </c>
      <c r="I24" s="65" t="s">
        <v>50</v>
      </c>
      <c r="J24" s="56"/>
    </row>
    <row r="25" spans="1:10" s="12" customFormat="1" ht="12.75" customHeight="1" x14ac:dyDescent="0.2">
      <c r="A25" s="73">
        <v>22829</v>
      </c>
      <c r="B25" s="56" t="s">
        <v>202</v>
      </c>
      <c r="C25" s="66">
        <v>0.82989999999999997</v>
      </c>
      <c r="D25" s="78">
        <v>40</v>
      </c>
      <c r="E25" s="56">
        <v>2.5</v>
      </c>
      <c r="F25" s="45">
        <v>4.9800000000000004</v>
      </c>
      <c r="G25" s="56" t="s">
        <v>153</v>
      </c>
      <c r="H25" s="45" t="s">
        <v>154</v>
      </c>
      <c r="I25" s="56" t="s">
        <v>50</v>
      </c>
      <c r="J25" s="56"/>
    </row>
    <row r="26" spans="1:10" s="12" customFormat="1" ht="12.75" customHeight="1" x14ac:dyDescent="0.2">
      <c r="A26" s="73">
        <v>44935</v>
      </c>
      <c r="B26" s="56" t="s">
        <v>235</v>
      </c>
      <c r="C26" s="66">
        <v>0.90500000000000003</v>
      </c>
      <c r="D26" s="78">
        <v>-20</v>
      </c>
      <c r="E26" s="56">
        <v>2.7</v>
      </c>
      <c r="F26" s="45">
        <v>5.42</v>
      </c>
      <c r="G26" s="56" t="s">
        <v>210</v>
      </c>
      <c r="H26" s="45" t="s">
        <v>43</v>
      </c>
      <c r="I26" s="56" t="s">
        <v>44</v>
      </c>
      <c r="J26" s="56">
        <v>227882590</v>
      </c>
    </row>
    <row r="27" spans="1:10" s="12" customFormat="1" ht="12.75" customHeight="1" x14ac:dyDescent="0.2">
      <c r="A27" s="70" t="s">
        <v>82</v>
      </c>
      <c r="B27" s="58" t="s">
        <v>83</v>
      </c>
      <c r="C27" s="59">
        <v>0.7762</v>
      </c>
      <c r="D27" s="60">
        <v>90</v>
      </c>
      <c r="E27" s="60">
        <v>6.5</v>
      </c>
      <c r="F27" s="61">
        <v>4.66</v>
      </c>
      <c r="G27" s="56" t="s">
        <v>84</v>
      </c>
      <c r="H27" s="62" t="s">
        <v>47</v>
      </c>
      <c r="I27" s="63" t="s">
        <v>40</v>
      </c>
      <c r="J27" s="64"/>
    </row>
    <row r="28" spans="1:10" s="12" customFormat="1" ht="12.75" customHeight="1" x14ac:dyDescent="0.2">
      <c r="A28" s="57">
        <v>9561</v>
      </c>
      <c r="B28" s="58" t="s">
        <v>85</v>
      </c>
      <c r="C28" s="59">
        <v>0.76339999999999997</v>
      </c>
      <c r="D28" s="60">
        <v>103</v>
      </c>
      <c r="E28" s="60">
        <v>2.2999999999999998</v>
      </c>
      <c r="F28" s="61">
        <v>4.58</v>
      </c>
      <c r="G28" s="56" t="s">
        <v>86</v>
      </c>
      <c r="H28" s="62" t="s">
        <v>87</v>
      </c>
      <c r="I28" s="63" t="s">
        <v>40</v>
      </c>
      <c r="J28" s="64"/>
    </row>
    <row r="29" spans="1:10" s="12" customFormat="1" ht="12.75" customHeight="1" x14ac:dyDescent="0.2">
      <c r="A29" s="57">
        <v>8344</v>
      </c>
      <c r="B29" s="68" t="s">
        <v>88</v>
      </c>
      <c r="C29" s="59">
        <v>0.8075</v>
      </c>
      <c r="D29" s="60">
        <v>60</v>
      </c>
      <c r="E29" s="60">
        <v>3.3</v>
      </c>
      <c r="F29" s="61">
        <v>4.8499999999999996</v>
      </c>
      <c r="G29" s="65" t="s">
        <v>89</v>
      </c>
      <c r="H29" s="62" t="s">
        <v>47</v>
      </c>
      <c r="I29" s="63" t="s">
        <v>40</v>
      </c>
      <c r="J29" s="64"/>
    </row>
    <row r="30" spans="1:10" s="12" customFormat="1" ht="12.75" customHeight="1" x14ac:dyDescent="0.2">
      <c r="A30" s="73">
        <v>53314</v>
      </c>
      <c r="B30" s="56" t="s">
        <v>203</v>
      </c>
      <c r="C30" s="66">
        <v>0.95540000000000003</v>
      </c>
      <c r="D30" s="78">
        <v>-55</v>
      </c>
      <c r="E30" s="56">
        <v>2.7</v>
      </c>
      <c r="F30" s="45">
        <v>5.73</v>
      </c>
      <c r="G30" s="56" t="s">
        <v>64</v>
      </c>
      <c r="H30" s="45" t="s">
        <v>47</v>
      </c>
      <c r="I30" s="56" t="s">
        <v>44</v>
      </c>
      <c r="J30" s="56">
        <v>228097230</v>
      </c>
    </row>
    <row r="31" spans="1:10" s="12" customFormat="1" ht="12.75" customHeight="1" x14ac:dyDescent="0.2">
      <c r="A31" s="57">
        <v>43838</v>
      </c>
      <c r="B31" s="58" t="s">
        <v>90</v>
      </c>
      <c r="C31" s="59">
        <v>0.81859999999999999</v>
      </c>
      <c r="D31" s="60">
        <v>50</v>
      </c>
      <c r="E31" s="60">
        <v>5.5</v>
      </c>
      <c r="F31" s="61">
        <v>4.91</v>
      </c>
      <c r="G31" s="56" t="s">
        <v>91</v>
      </c>
      <c r="H31" s="62" t="s">
        <v>47</v>
      </c>
      <c r="I31" s="63" t="s">
        <v>40</v>
      </c>
      <c r="J31" s="64"/>
    </row>
    <row r="32" spans="1:10" s="12" customFormat="1" ht="12.75" customHeight="1" x14ac:dyDescent="0.2">
      <c r="A32" s="73">
        <v>35193</v>
      </c>
      <c r="B32" s="56" t="s">
        <v>204</v>
      </c>
      <c r="C32" s="66">
        <v>0.89549999999999996</v>
      </c>
      <c r="D32" s="78">
        <v>-13</v>
      </c>
      <c r="E32" s="56">
        <v>2.2999999999999998</v>
      </c>
      <c r="F32" s="45">
        <v>5.37</v>
      </c>
      <c r="G32" s="56" t="s">
        <v>165</v>
      </c>
      <c r="H32" s="45" t="s">
        <v>47</v>
      </c>
      <c r="I32" s="56" t="s">
        <v>44</v>
      </c>
      <c r="J32" s="56"/>
    </row>
    <row r="33" spans="1:10" s="12" customFormat="1" ht="12.75" customHeight="1" x14ac:dyDescent="0.2">
      <c r="A33" s="57">
        <v>15707</v>
      </c>
      <c r="B33" s="58" t="s">
        <v>92</v>
      </c>
      <c r="C33" s="59">
        <v>0.85960000000000003</v>
      </c>
      <c r="D33" s="60">
        <v>15</v>
      </c>
      <c r="E33" s="60">
        <v>1</v>
      </c>
      <c r="F33" s="61">
        <v>5.16</v>
      </c>
      <c r="G33" s="73">
        <v>747</v>
      </c>
      <c r="H33" s="62" t="s">
        <v>49</v>
      </c>
      <c r="I33" s="63" t="s">
        <v>40</v>
      </c>
      <c r="J33" s="64"/>
    </row>
    <row r="34" spans="1:10" s="12" customFormat="1" ht="12.75" customHeight="1" x14ac:dyDescent="0.2">
      <c r="A34" s="70" t="s">
        <v>93</v>
      </c>
      <c r="B34" s="58" t="s">
        <v>94</v>
      </c>
      <c r="C34" s="59">
        <v>0.85350000000000004</v>
      </c>
      <c r="D34" s="60">
        <v>20</v>
      </c>
      <c r="E34" s="60">
        <v>1.8</v>
      </c>
      <c r="F34" s="61">
        <v>5.12</v>
      </c>
      <c r="G34" s="56" t="s">
        <v>59</v>
      </c>
      <c r="H34" s="62" t="s">
        <v>49</v>
      </c>
      <c r="I34" s="63" t="s">
        <v>40</v>
      </c>
      <c r="J34" s="63" t="s">
        <v>95</v>
      </c>
    </row>
    <row r="35" spans="1:10" s="12" customFormat="1" ht="12.75" customHeight="1" x14ac:dyDescent="0.2">
      <c r="A35" s="57">
        <v>38874</v>
      </c>
      <c r="B35" s="58" t="s">
        <v>96</v>
      </c>
      <c r="C35" s="59">
        <v>0.92589999999999995</v>
      </c>
      <c r="D35" s="60">
        <v>-35</v>
      </c>
      <c r="E35" s="60">
        <v>2.2999999999999998</v>
      </c>
      <c r="F35" s="61">
        <v>5.56</v>
      </c>
      <c r="G35" s="56" t="s">
        <v>97</v>
      </c>
      <c r="H35" s="62" t="s">
        <v>98</v>
      </c>
      <c r="I35" s="63" t="s">
        <v>50</v>
      </c>
      <c r="J35" s="64"/>
    </row>
    <row r="36" spans="1:10" s="12" customFormat="1" ht="12.75" customHeight="1" x14ac:dyDescent="0.2">
      <c r="A36" s="57">
        <v>43928</v>
      </c>
      <c r="B36" s="65" t="s">
        <v>99</v>
      </c>
      <c r="C36" s="66">
        <v>0.91879999999999995</v>
      </c>
      <c r="D36" s="60">
        <v>-30</v>
      </c>
      <c r="E36" s="60">
        <v>2.8</v>
      </c>
      <c r="F36" s="61">
        <v>5.51</v>
      </c>
      <c r="G36" s="65" t="s">
        <v>100</v>
      </c>
      <c r="H36" s="67" t="s">
        <v>47</v>
      </c>
      <c r="I36" s="65" t="s">
        <v>44</v>
      </c>
      <c r="J36" s="56"/>
    </row>
    <row r="37" spans="1:10" s="12" customFormat="1" ht="12.75" customHeight="1" x14ac:dyDescent="0.2">
      <c r="A37" s="57">
        <v>44737</v>
      </c>
      <c r="B37" s="58" t="s">
        <v>101</v>
      </c>
      <c r="C37" s="59">
        <v>0.91739999999999999</v>
      </c>
      <c r="D37" s="60">
        <v>-29</v>
      </c>
      <c r="E37" s="60">
        <v>2.8</v>
      </c>
      <c r="F37" s="61">
        <v>5.5</v>
      </c>
      <c r="G37" s="65" t="s">
        <v>100</v>
      </c>
      <c r="H37" s="69" t="s">
        <v>47</v>
      </c>
      <c r="I37" s="63" t="s">
        <v>44</v>
      </c>
      <c r="J37" s="64"/>
    </row>
    <row r="38" spans="1:10" s="12" customFormat="1" ht="12.75" customHeight="1" x14ac:dyDescent="0.2">
      <c r="A38" s="57">
        <v>45326</v>
      </c>
      <c r="B38" s="58" t="s">
        <v>102</v>
      </c>
      <c r="C38" s="74">
        <v>0.80210000000000004</v>
      </c>
      <c r="D38" s="60">
        <v>65</v>
      </c>
      <c r="E38" s="60">
        <v>3.3</v>
      </c>
      <c r="F38" s="61">
        <v>4.8099999999999996</v>
      </c>
      <c r="G38" s="56" t="s">
        <v>103</v>
      </c>
      <c r="H38" s="62" t="s">
        <v>47</v>
      </c>
      <c r="I38" s="65" t="s">
        <v>50</v>
      </c>
      <c r="J38" s="64"/>
    </row>
    <row r="39" spans="1:10" s="12" customFormat="1" ht="12.75" customHeight="1" x14ac:dyDescent="0.2">
      <c r="A39" s="57">
        <v>34700</v>
      </c>
      <c r="B39" s="58" t="s">
        <v>104</v>
      </c>
      <c r="C39" s="59">
        <v>0.8982</v>
      </c>
      <c r="D39" s="60">
        <v>-15</v>
      </c>
      <c r="E39" s="60">
        <v>2.8</v>
      </c>
      <c r="F39" s="61">
        <v>5.39</v>
      </c>
      <c r="G39" s="56" t="s">
        <v>105</v>
      </c>
      <c r="H39" s="62" t="s">
        <v>47</v>
      </c>
      <c r="I39" s="63" t="s">
        <v>44</v>
      </c>
      <c r="J39" s="64"/>
    </row>
    <row r="40" spans="1:10" s="12" customFormat="1" ht="12.75" customHeight="1" x14ac:dyDescent="0.2">
      <c r="A40" s="57">
        <v>9692</v>
      </c>
      <c r="B40" s="58" t="s">
        <v>234</v>
      </c>
      <c r="C40" s="59">
        <v>0.8982</v>
      </c>
      <c r="D40" s="60">
        <v>-15</v>
      </c>
      <c r="E40" s="60">
        <v>2.8</v>
      </c>
      <c r="F40" s="61">
        <v>5.39</v>
      </c>
      <c r="G40" s="56" t="s">
        <v>105</v>
      </c>
      <c r="H40" s="62" t="s">
        <v>47</v>
      </c>
      <c r="I40" s="63" t="s">
        <v>44</v>
      </c>
      <c r="J40" s="64">
        <v>227785540</v>
      </c>
    </row>
    <row r="41" spans="1:10" s="12" customFormat="1" ht="12.75" customHeight="1" x14ac:dyDescent="0.2">
      <c r="A41" s="57">
        <v>39675</v>
      </c>
      <c r="B41" s="58" t="s">
        <v>229</v>
      </c>
      <c r="C41" s="59">
        <v>0.8357</v>
      </c>
      <c r="D41" s="60">
        <v>35</v>
      </c>
      <c r="E41" s="60">
        <v>2</v>
      </c>
      <c r="F41" s="61">
        <v>5.01</v>
      </c>
      <c r="G41" s="56" t="s">
        <v>230</v>
      </c>
      <c r="H41" s="62" t="s">
        <v>47</v>
      </c>
      <c r="I41" s="63" t="s">
        <v>50</v>
      </c>
      <c r="J41" s="64"/>
    </row>
    <row r="42" spans="1:10" s="12" customFormat="1" ht="12.75" customHeight="1" x14ac:dyDescent="0.2">
      <c r="A42" s="57">
        <v>28897</v>
      </c>
      <c r="B42" s="58" t="s">
        <v>106</v>
      </c>
      <c r="C42" s="59">
        <v>0.91190000000000004</v>
      </c>
      <c r="D42" s="60">
        <v>-25</v>
      </c>
      <c r="E42" s="60">
        <v>1.8</v>
      </c>
      <c r="F42" s="61">
        <v>5.47</v>
      </c>
      <c r="G42" s="56" t="s">
        <v>107</v>
      </c>
      <c r="H42" s="62" t="s">
        <v>39</v>
      </c>
      <c r="I42" s="63" t="s">
        <v>50</v>
      </c>
      <c r="J42" s="64"/>
    </row>
    <row r="43" spans="1:10" s="12" customFormat="1" ht="12.75" customHeight="1" x14ac:dyDescent="0.2">
      <c r="A43" s="57">
        <v>53212</v>
      </c>
      <c r="B43" s="65" t="s">
        <v>108</v>
      </c>
      <c r="C43" s="66">
        <v>0.94789999999999996</v>
      </c>
      <c r="D43" s="60">
        <v>-50</v>
      </c>
      <c r="E43" s="60">
        <v>1.2</v>
      </c>
      <c r="F43" s="61">
        <v>5.69</v>
      </c>
      <c r="G43" s="65" t="s">
        <v>109</v>
      </c>
      <c r="H43" s="67" t="s">
        <v>47</v>
      </c>
      <c r="I43" s="65" t="s">
        <v>44</v>
      </c>
      <c r="J43" s="56"/>
    </row>
    <row r="44" spans="1:10" s="12" customFormat="1" ht="12.75" customHeight="1" x14ac:dyDescent="0.2">
      <c r="A44" s="75" t="s">
        <v>110</v>
      </c>
      <c r="B44" s="65" t="s">
        <v>111</v>
      </c>
      <c r="C44" s="66">
        <v>0.95540000000000003</v>
      </c>
      <c r="D44" s="60">
        <v>-55</v>
      </c>
      <c r="E44" s="60">
        <v>2.2999999999999998</v>
      </c>
      <c r="F44" s="61">
        <v>5.73</v>
      </c>
      <c r="G44" s="65" t="s">
        <v>112</v>
      </c>
      <c r="H44" s="67" t="s">
        <v>43</v>
      </c>
      <c r="I44" s="65" t="s">
        <v>44</v>
      </c>
      <c r="J44" s="56"/>
    </row>
    <row r="45" spans="1:10" s="12" customFormat="1" ht="12.75" customHeight="1" x14ac:dyDescent="0.2">
      <c r="A45" s="73">
        <v>34672</v>
      </c>
      <c r="B45" s="80" t="s">
        <v>113</v>
      </c>
      <c r="C45" s="66">
        <v>0.91190000000000004</v>
      </c>
      <c r="D45" s="78">
        <v>-25</v>
      </c>
      <c r="E45" s="56">
        <v>2.9</v>
      </c>
      <c r="F45" s="45">
        <v>5.47</v>
      </c>
      <c r="G45" s="80" t="s">
        <v>114</v>
      </c>
      <c r="H45" s="81" t="s">
        <v>47</v>
      </c>
      <c r="I45" s="80" t="s">
        <v>44</v>
      </c>
      <c r="J45" s="56"/>
    </row>
    <row r="46" spans="1:10" s="12" customFormat="1" ht="12.75" customHeight="1" x14ac:dyDescent="0.2">
      <c r="A46" s="57">
        <v>53120</v>
      </c>
      <c r="B46" s="65" t="s">
        <v>225</v>
      </c>
      <c r="C46" s="66">
        <v>0.91190000000000004</v>
      </c>
      <c r="D46" s="60">
        <v>-25</v>
      </c>
      <c r="E46" s="60">
        <v>2.4</v>
      </c>
      <c r="F46" s="61">
        <v>5.47</v>
      </c>
      <c r="G46" s="65" t="s">
        <v>115</v>
      </c>
      <c r="H46" s="67" t="s">
        <v>47</v>
      </c>
      <c r="I46" s="65" t="s">
        <v>44</v>
      </c>
      <c r="J46" s="56">
        <v>227917110</v>
      </c>
    </row>
    <row r="47" spans="1:10" s="12" customFormat="1" ht="12.75" customHeight="1" x14ac:dyDescent="0.2">
      <c r="A47" s="57">
        <v>34904</v>
      </c>
      <c r="B47" s="65" t="s">
        <v>116</v>
      </c>
      <c r="C47" s="66">
        <v>0.84630000000000005</v>
      </c>
      <c r="D47" s="60">
        <v>26</v>
      </c>
      <c r="E47" s="60">
        <v>3.9</v>
      </c>
      <c r="F47" s="61">
        <v>5.07</v>
      </c>
      <c r="G47" s="65" t="s">
        <v>80</v>
      </c>
      <c r="H47" s="67" t="s">
        <v>47</v>
      </c>
      <c r="I47" s="65" t="s">
        <v>50</v>
      </c>
      <c r="J47" s="56"/>
    </row>
    <row r="48" spans="1:10" s="12" customFormat="1" ht="12.75" customHeight="1" x14ac:dyDescent="0.2">
      <c r="A48" s="57">
        <v>37585</v>
      </c>
      <c r="B48" s="58" t="s">
        <v>117</v>
      </c>
      <c r="C48" s="59">
        <v>0.97089999999999999</v>
      </c>
      <c r="D48" s="60">
        <v>-65</v>
      </c>
      <c r="E48" s="60">
        <v>0.6</v>
      </c>
      <c r="F48" s="61">
        <v>5.83</v>
      </c>
      <c r="G48" s="56" t="s">
        <v>118</v>
      </c>
      <c r="H48" s="62" t="s">
        <v>43</v>
      </c>
      <c r="I48" s="63" t="s">
        <v>50</v>
      </c>
      <c r="J48" s="64"/>
    </row>
    <row r="49" spans="1:10" s="12" customFormat="1" ht="12.75" customHeight="1" x14ac:dyDescent="0.2">
      <c r="A49" s="73">
        <v>25967</v>
      </c>
      <c r="B49" s="56" t="s">
        <v>205</v>
      </c>
      <c r="C49" s="66">
        <v>0.8357</v>
      </c>
      <c r="D49" s="78">
        <v>35</v>
      </c>
      <c r="E49" s="56">
        <v>3.7</v>
      </c>
      <c r="F49" s="45">
        <v>5.12</v>
      </c>
      <c r="G49" s="56" t="s">
        <v>206</v>
      </c>
      <c r="H49" s="45" t="s">
        <v>47</v>
      </c>
      <c r="I49" s="56" t="s">
        <v>50</v>
      </c>
      <c r="J49" s="56"/>
    </row>
    <row r="50" spans="1:10" s="12" customFormat="1" ht="12.75" customHeight="1" x14ac:dyDescent="0.2">
      <c r="A50" s="57">
        <v>9498</v>
      </c>
      <c r="B50" s="58" t="s">
        <v>119</v>
      </c>
      <c r="C50" s="59">
        <v>0.85960000000000003</v>
      </c>
      <c r="D50" s="60">
        <v>15</v>
      </c>
      <c r="E50" s="60">
        <v>2.2000000000000002</v>
      </c>
      <c r="F50" s="61">
        <v>5.16</v>
      </c>
      <c r="G50" s="56" t="s">
        <v>120</v>
      </c>
      <c r="H50" s="62" t="s">
        <v>43</v>
      </c>
      <c r="I50" s="63" t="s">
        <v>40</v>
      </c>
      <c r="J50" s="64"/>
    </row>
    <row r="51" spans="1:10" s="12" customFormat="1" ht="12.75" customHeight="1" x14ac:dyDescent="0.2">
      <c r="A51" s="73">
        <v>53331</v>
      </c>
      <c r="B51" s="56" t="s">
        <v>207</v>
      </c>
      <c r="C51" s="66">
        <v>0.92020000000000002</v>
      </c>
      <c r="D51" s="79">
        <v>-37</v>
      </c>
      <c r="E51" s="65">
        <v>2.4</v>
      </c>
      <c r="F51" s="67">
        <v>5.52</v>
      </c>
      <c r="G51" s="65" t="s">
        <v>115</v>
      </c>
      <c r="H51" s="67" t="s">
        <v>43</v>
      </c>
      <c r="I51" s="65" t="s">
        <v>44</v>
      </c>
      <c r="J51" s="65"/>
    </row>
    <row r="52" spans="1:10" s="12" customFormat="1" ht="12.75" customHeight="1" x14ac:dyDescent="0.2">
      <c r="A52" s="73">
        <v>53145</v>
      </c>
      <c r="B52" s="56" t="s">
        <v>223</v>
      </c>
      <c r="C52" s="66">
        <v>0.92449999999999999</v>
      </c>
      <c r="D52" s="79">
        <v>-34</v>
      </c>
      <c r="E52" s="65">
        <v>2.4</v>
      </c>
      <c r="F52" s="67">
        <v>5.55</v>
      </c>
      <c r="G52" s="65" t="s">
        <v>115</v>
      </c>
      <c r="H52" s="67" t="s">
        <v>43</v>
      </c>
      <c r="I52" s="65" t="s">
        <v>44</v>
      </c>
      <c r="J52" s="65">
        <v>227918850</v>
      </c>
    </row>
    <row r="53" spans="1:10" s="12" customFormat="1" ht="12.75" customHeight="1" x14ac:dyDescent="0.2">
      <c r="A53" s="75">
        <v>9852</v>
      </c>
      <c r="B53" s="65" t="s">
        <v>208</v>
      </c>
      <c r="C53" s="66">
        <v>0.90359999999999996</v>
      </c>
      <c r="D53" s="79">
        <v>-31</v>
      </c>
      <c r="E53" s="65">
        <v>2.4</v>
      </c>
      <c r="F53" s="67">
        <v>5.52</v>
      </c>
      <c r="G53" s="65" t="s">
        <v>115</v>
      </c>
      <c r="H53" s="67" t="s">
        <v>43</v>
      </c>
      <c r="I53" s="65" t="s">
        <v>44</v>
      </c>
      <c r="J53" s="65"/>
    </row>
    <row r="54" spans="1:10" s="12" customFormat="1" ht="12.75" customHeight="1" x14ac:dyDescent="0.2">
      <c r="A54" s="57">
        <v>38562</v>
      </c>
      <c r="B54" s="68" t="s">
        <v>121</v>
      </c>
      <c r="C54" s="59">
        <v>0.8982</v>
      </c>
      <c r="D54" s="60">
        <v>-15</v>
      </c>
      <c r="E54" s="60">
        <v>2.8</v>
      </c>
      <c r="F54" s="61">
        <v>5.39</v>
      </c>
      <c r="G54" s="65" t="s">
        <v>105</v>
      </c>
      <c r="H54" s="69" t="s">
        <v>47</v>
      </c>
      <c r="I54" s="63" t="s">
        <v>44</v>
      </c>
      <c r="J54" s="64"/>
    </row>
    <row r="55" spans="1:10" s="76" customFormat="1" x14ac:dyDescent="0.2">
      <c r="A55" s="57">
        <v>4491</v>
      </c>
      <c r="B55" s="68" t="s">
        <v>122</v>
      </c>
      <c r="C55" s="59">
        <v>0.74260000000000004</v>
      </c>
      <c r="D55" s="60">
        <v>125</v>
      </c>
      <c r="E55" s="60">
        <v>2.9</v>
      </c>
      <c r="F55" s="61">
        <v>4.46</v>
      </c>
      <c r="G55" s="56" t="s">
        <v>123</v>
      </c>
      <c r="H55" s="62" t="s">
        <v>76</v>
      </c>
      <c r="I55" s="63" t="s">
        <v>40</v>
      </c>
      <c r="J55" s="64"/>
    </row>
    <row r="56" spans="1:10" x14ac:dyDescent="0.2">
      <c r="A56" s="70">
        <v>25531</v>
      </c>
      <c r="B56" s="68" t="s">
        <v>124</v>
      </c>
      <c r="C56" s="59">
        <v>0.84150000000000003</v>
      </c>
      <c r="D56" s="60">
        <v>30</v>
      </c>
      <c r="E56" s="60">
        <v>3.9</v>
      </c>
      <c r="F56" s="61">
        <v>5.05</v>
      </c>
      <c r="G56" s="56" t="s">
        <v>46</v>
      </c>
      <c r="H56" s="62" t="s">
        <v>47</v>
      </c>
      <c r="I56" s="65" t="s">
        <v>50</v>
      </c>
      <c r="J56" s="64">
        <v>227605990</v>
      </c>
    </row>
    <row r="57" spans="1:10" x14ac:dyDescent="0.2">
      <c r="A57" s="70" t="s">
        <v>125</v>
      </c>
      <c r="B57" s="58" t="s">
        <v>126</v>
      </c>
      <c r="C57" s="59">
        <v>0.85350000000000004</v>
      </c>
      <c r="D57" s="60">
        <v>20</v>
      </c>
      <c r="E57" s="60">
        <v>1.2</v>
      </c>
      <c r="F57" s="61">
        <v>5.12</v>
      </c>
      <c r="G57" s="56" t="s">
        <v>59</v>
      </c>
      <c r="H57" s="62" t="s">
        <v>49</v>
      </c>
      <c r="I57" s="63" t="s">
        <v>40</v>
      </c>
      <c r="J57" s="64"/>
    </row>
    <row r="58" spans="1:10" x14ac:dyDescent="0.2">
      <c r="A58" s="57">
        <v>9649</v>
      </c>
      <c r="B58" s="58" t="s">
        <v>127</v>
      </c>
      <c r="C58" s="59">
        <v>0.88239999999999996</v>
      </c>
      <c r="D58" s="60">
        <v>-3</v>
      </c>
      <c r="E58" s="60">
        <v>1.2</v>
      </c>
      <c r="F58" s="61">
        <v>5.3</v>
      </c>
      <c r="G58" s="56" t="s">
        <v>128</v>
      </c>
      <c r="H58" s="62" t="s">
        <v>43</v>
      </c>
      <c r="I58" s="63" t="s">
        <v>50</v>
      </c>
      <c r="J58" s="64"/>
    </row>
    <row r="59" spans="1:10" x14ac:dyDescent="0.2">
      <c r="A59" s="57">
        <v>43862</v>
      </c>
      <c r="B59" s="58" t="s">
        <v>129</v>
      </c>
      <c r="C59" s="59">
        <v>0.94789999999999996</v>
      </c>
      <c r="D59" s="60">
        <v>-50</v>
      </c>
      <c r="E59" s="60">
        <v>2.7</v>
      </c>
      <c r="F59" s="61">
        <v>5.69</v>
      </c>
      <c r="G59" s="65" t="s">
        <v>64</v>
      </c>
      <c r="H59" s="69" t="s">
        <v>47</v>
      </c>
      <c r="I59" s="63" t="s">
        <v>44</v>
      </c>
      <c r="J59" s="64"/>
    </row>
    <row r="60" spans="1:10" x14ac:dyDescent="0.2">
      <c r="A60" s="70">
        <v>19945</v>
      </c>
      <c r="B60" s="68" t="s">
        <v>130</v>
      </c>
      <c r="C60" s="66">
        <v>0.88759999999999994</v>
      </c>
      <c r="D60" s="71">
        <v>-7</v>
      </c>
      <c r="E60" s="71">
        <v>1.6</v>
      </c>
      <c r="F60" s="72">
        <v>5.3259999999999996</v>
      </c>
      <c r="G60" s="65" t="s">
        <v>131</v>
      </c>
      <c r="H60" s="62" t="s">
        <v>43</v>
      </c>
      <c r="I60" s="65" t="s">
        <v>50</v>
      </c>
      <c r="J60" s="64"/>
    </row>
    <row r="61" spans="1:10" x14ac:dyDescent="0.2">
      <c r="A61" s="57">
        <v>14529</v>
      </c>
      <c r="B61" s="58" t="s">
        <v>132</v>
      </c>
      <c r="C61" s="59">
        <v>0.95540000000000003</v>
      </c>
      <c r="D61" s="60">
        <v>-55</v>
      </c>
      <c r="E61" s="60">
        <v>2.6</v>
      </c>
      <c r="F61" s="61">
        <v>5.73</v>
      </c>
      <c r="G61" s="56" t="s">
        <v>133</v>
      </c>
      <c r="H61" s="62" t="s">
        <v>65</v>
      </c>
      <c r="I61" s="63" t="s">
        <v>50</v>
      </c>
      <c r="J61" s="64"/>
    </row>
    <row r="62" spans="1:10" x14ac:dyDescent="0.2">
      <c r="A62" s="57">
        <v>37910</v>
      </c>
      <c r="B62" s="58" t="s">
        <v>134</v>
      </c>
      <c r="C62" s="59">
        <v>0.87849999999999995</v>
      </c>
      <c r="D62" s="60">
        <v>0</v>
      </c>
      <c r="E62" s="60">
        <v>3.1</v>
      </c>
      <c r="F62" s="61">
        <v>5.27</v>
      </c>
      <c r="G62" s="56" t="s">
        <v>135</v>
      </c>
      <c r="H62" s="62" t="s">
        <v>39</v>
      </c>
      <c r="I62" s="63" t="s">
        <v>50</v>
      </c>
      <c r="J62" s="64"/>
    </row>
    <row r="63" spans="1:10" x14ac:dyDescent="0.2">
      <c r="A63" s="57">
        <v>13459</v>
      </c>
      <c r="B63" s="58" t="s">
        <v>136</v>
      </c>
      <c r="C63" s="59">
        <v>0.76139999999999997</v>
      </c>
      <c r="D63" s="60">
        <v>105</v>
      </c>
      <c r="E63" s="60">
        <v>3.6</v>
      </c>
      <c r="F63" s="61">
        <v>4.57</v>
      </c>
      <c r="G63" s="56" t="s">
        <v>137</v>
      </c>
      <c r="H63" s="62" t="s">
        <v>47</v>
      </c>
      <c r="I63" s="63" t="s">
        <v>40</v>
      </c>
      <c r="J63" s="64"/>
    </row>
    <row r="64" spans="1:10" x14ac:dyDescent="0.2">
      <c r="A64" s="70" t="s">
        <v>138</v>
      </c>
      <c r="B64" s="58" t="s">
        <v>139</v>
      </c>
      <c r="C64" s="59">
        <v>0.85350000000000004</v>
      </c>
      <c r="D64" s="60">
        <v>20</v>
      </c>
      <c r="E64" s="60">
        <v>1.2</v>
      </c>
      <c r="F64" s="61">
        <v>5.12</v>
      </c>
      <c r="G64" s="56" t="s">
        <v>59</v>
      </c>
      <c r="H64" s="62" t="s">
        <v>49</v>
      </c>
      <c r="I64" s="63" t="s">
        <v>40</v>
      </c>
      <c r="J64" s="64"/>
    </row>
    <row r="65" spans="1:10" x14ac:dyDescent="0.2">
      <c r="A65" s="57">
        <v>9800</v>
      </c>
      <c r="B65" s="65" t="s">
        <v>140</v>
      </c>
      <c r="C65" s="66">
        <v>0.95689999999999997</v>
      </c>
      <c r="D65" s="60">
        <v>-56</v>
      </c>
      <c r="E65" s="60">
        <v>2.7</v>
      </c>
      <c r="F65" s="61">
        <v>5.74</v>
      </c>
      <c r="G65" s="65" t="s">
        <v>64</v>
      </c>
      <c r="H65" s="67" t="s">
        <v>47</v>
      </c>
      <c r="I65" s="65" t="s">
        <v>44</v>
      </c>
      <c r="J65" s="56"/>
    </row>
    <row r="66" spans="1:10" x14ac:dyDescent="0.2">
      <c r="A66" s="57">
        <v>11347</v>
      </c>
      <c r="B66" s="58" t="s">
        <v>141</v>
      </c>
      <c r="C66" s="59">
        <v>0.97089999999999999</v>
      </c>
      <c r="D66" s="60">
        <v>-65</v>
      </c>
      <c r="E66" s="60">
        <v>2.2000000000000002</v>
      </c>
      <c r="F66" s="61">
        <v>5.83</v>
      </c>
      <c r="G66" s="56" t="s">
        <v>142</v>
      </c>
      <c r="H66" s="62" t="s">
        <v>143</v>
      </c>
      <c r="I66" s="63" t="s">
        <v>50</v>
      </c>
      <c r="J66" s="64"/>
    </row>
    <row r="67" spans="1:10" x14ac:dyDescent="0.2">
      <c r="A67" s="57">
        <v>869</v>
      </c>
      <c r="B67" s="58" t="s">
        <v>231</v>
      </c>
      <c r="C67" s="59">
        <v>0.8357</v>
      </c>
      <c r="D67" s="60">
        <v>35</v>
      </c>
      <c r="E67" s="60">
        <v>0.5</v>
      </c>
      <c r="F67" s="61">
        <v>5.01</v>
      </c>
      <c r="G67" s="56" t="s">
        <v>232</v>
      </c>
      <c r="H67" s="62" t="s">
        <v>49</v>
      </c>
      <c r="I67" s="63" t="s">
        <v>50</v>
      </c>
      <c r="J67" s="64"/>
    </row>
    <row r="68" spans="1:10" x14ac:dyDescent="0.2">
      <c r="A68" s="57">
        <v>19474</v>
      </c>
      <c r="B68" s="58" t="s">
        <v>144</v>
      </c>
      <c r="C68" s="59">
        <v>0.89149999999999996</v>
      </c>
      <c r="D68" s="60">
        <v>-10</v>
      </c>
      <c r="E68" s="60">
        <v>3.6</v>
      </c>
      <c r="F68" s="61">
        <v>5.35</v>
      </c>
      <c r="G68" s="56" t="s">
        <v>145</v>
      </c>
      <c r="H68" s="62" t="s">
        <v>39</v>
      </c>
      <c r="I68" s="63" t="s">
        <v>50</v>
      </c>
      <c r="J68" s="64"/>
    </row>
    <row r="69" spans="1:10" x14ac:dyDescent="0.2">
      <c r="A69" s="57">
        <v>53287</v>
      </c>
      <c r="B69" s="65" t="s">
        <v>146</v>
      </c>
      <c r="C69" s="66">
        <v>0.8982</v>
      </c>
      <c r="D69" s="60">
        <v>-15</v>
      </c>
      <c r="E69" s="60">
        <v>2.5</v>
      </c>
      <c r="F69" s="61">
        <v>5.39</v>
      </c>
      <c r="G69" s="65" t="s">
        <v>71</v>
      </c>
      <c r="H69" s="67" t="s">
        <v>43</v>
      </c>
      <c r="I69" s="65" t="s">
        <v>44</v>
      </c>
      <c r="J69" s="56"/>
    </row>
    <row r="70" spans="1:10" x14ac:dyDescent="0.2">
      <c r="A70" s="57">
        <v>39594</v>
      </c>
      <c r="B70" s="58" t="s">
        <v>147</v>
      </c>
      <c r="C70" s="59">
        <v>0.84150000000000003</v>
      </c>
      <c r="D70" s="60">
        <v>30</v>
      </c>
      <c r="E70" s="60">
        <v>3.9</v>
      </c>
      <c r="F70" s="61">
        <v>5.05</v>
      </c>
      <c r="G70" s="56" t="s">
        <v>46</v>
      </c>
      <c r="H70" s="62" t="s">
        <v>47</v>
      </c>
      <c r="I70" s="63" t="s">
        <v>50</v>
      </c>
      <c r="J70" s="64"/>
    </row>
    <row r="71" spans="1:10" x14ac:dyDescent="0.2">
      <c r="A71" s="57">
        <v>8</v>
      </c>
      <c r="B71" s="58" t="s">
        <v>148</v>
      </c>
      <c r="C71" s="59">
        <v>0.81410000000000005</v>
      </c>
      <c r="D71" s="60">
        <v>54</v>
      </c>
      <c r="E71" s="60">
        <v>4</v>
      </c>
      <c r="F71" s="61">
        <v>4.87</v>
      </c>
      <c r="G71" s="56" t="s">
        <v>149</v>
      </c>
      <c r="H71" s="62" t="s">
        <v>47</v>
      </c>
      <c r="I71" s="63" t="s">
        <v>40</v>
      </c>
      <c r="J71" s="64"/>
    </row>
    <row r="72" spans="1:10" x14ac:dyDescent="0.2">
      <c r="A72" s="75">
        <v>53130</v>
      </c>
      <c r="B72" s="65" t="s">
        <v>209</v>
      </c>
      <c r="C72" s="66">
        <v>0.91190000000000004</v>
      </c>
      <c r="D72" s="79">
        <v>-25</v>
      </c>
      <c r="E72" s="65">
        <v>2.7</v>
      </c>
      <c r="F72" s="67">
        <v>5.47</v>
      </c>
      <c r="G72" s="65" t="s">
        <v>210</v>
      </c>
      <c r="H72" s="67" t="s">
        <v>43</v>
      </c>
      <c r="I72" s="65" t="s">
        <v>44</v>
      </c>
      <c r="J72" s="65"/>
    </row>
    <row r="73" spans="1:10" x14ac:dyDescent="0.2">
      <c r="A73" s="57">
        <v>28843</v>
      </c>
      <c r="B73" s="58" t="s">
        <v>150</v>
      </c>
      <c r="C73" s="59">
        <v>0.98360000000000003</v>
      </c>
      <c r="D73" s="60">
        <v>-73</v>
      </c>
      <c r="E73" s="60">
        <v>1.6</v>
      </c>
      <c r="F73" s="61">
        <v>5.9</v>
      </c>
      <c r="G73" s="56" t="s">
        <v>151</v>
      </c>
      <c r="H73" s="62" t="s">
        <v>43</v>
      </c>
      <c r="I73" s="63" t="s">
        <v>44</v>
      </c>
      <c r="J73" s="64"/>
    </row>
    <row r="74" spans="1:10" x14ac:dyDescent="0.2">
      <c r="A74" s="57">
        <v>22808</v>
      </c>
      <c r="B74" s="58" t="s">
        <v>152</v>
      </c>
      <c r="C74" s="59">
        <v>0.82989999999999997</v>
      </c>
      <c r="D74" s="60">
        <v>40</v>
      </c>
      <c r="E74" s="60">
        <v>1.4</v>
      </c>
      <c r="F74" s="61">
        <v>4.9800000000000004</v>
      </c>
      <c r="G74" s="56" t="s">
        <v>153</v>
      </c>
      <c r="H74" s="62" t="s">
        <v>154</v>
      </c>
      <c r="I74" s="63" t="s">
        <v>40</v>
      </c>
      <c r="J74" s="64"/>
    </row>
    <row r="75" spans="1:10" x14ac:dyDescent="0.2">
      <c r="A75" s="57">
        <v>38906</v>
      </c>
      <c r="B75" s="58" t="s">
        <v>155</v>
      </c>
      <c r="C75" s="59">
        <v>0.87849999999999995</v>
      </c>
      <c r="D75" s="60">
        <v>0</v>
      </c>
      <c r="E75" s="60">
        <v>3.6</v>
      </c>
      <c r="F75" s="61">
        <v>5.27</v>
      </c>
      <c r="G75" s="56" t="s">
        <v>156</v>
      </c>
      <c r="H75" s="62" t="s">
        <v>39</v>
      </c>
      <c r="I75" s="63" t="s">
        <v>50</v>
      </c>
      <c r="J75" s="64"/>
    </row>
    <row r="76" spans="1:10" x14ac:dyDescent="0.2">
      <c r="A76" s="57">
        <v>35069</v>
      </c>
      <c r="B76" s="58" t="s">
        <v>157</v>
      </c>
      <c r="C76" s="59">
        <v>0.86580000000000001</v>
      </c>
      <c r="D76" s="60">
        <v>10</v>
      </c>
      <c r="E76" s="60">
        <v>2.7</v>
      </c>
      <c r="F76" s="61">
        <v>5.19</v>
      </c>
      <c r="G76" s="56" t="s">
        <v>158</v>
      </c>
      <c r="H76" s="62" t="s">
        <v>43</v>
      </c>
      <c r="I76" s="63" t="s">
        <v>40</v>
      </c>
      <c r="J76" s="64"/>
    </row>
    <row r="77" spans="1:10" x14ac:dyDescent="0.2">
      <c r="A77" s="75">
        <v>39430</v>
      </c>
      <c r="B77" s="65" t="s">
        <v>211</v>
      </c>
      <c r="C77" s="66">
        <v>0.95689999999999997</v>
      </c>
      <c r="D77" s="79">
        <v>-56</v>
      </c>
      <c r="E77" s="65">
        <v>2.7</v>
      </c>
      <c r="F77" s="67">
        <v>5.74</v>
      </c>
      <c r="G77" s="65" t="s">
        <v>64</v>
      </c>
      <c r="H77" s="67" t="s">
        <v>47</v>
      </c>
      <c r="I77" s="65" t="s">
        <v>44</v>
      </c>
      <c r="J77" s="65"/>
    </row>
    <row r="78" spans="1:10" x14ac:dyDescent="0.2">
      <c r="A78" s="70">
        <v>19495</v>
      </c>
      <c r="B78" s="68" t="s">
        <v>159</v>
      </c>
      <c r="C78" s="66">
        <v>0.85960000000000003</v>
      </c>
      <c r="D78" s="71">
        <v>15</v>
      </c>
      <c r="E78" s="71">
        <v>3.1</v>
      </c>
      <c r="F78" s="72">
        <v>5.16</v>
      </c>
      <c r="G78" s="56" t="s">
        <v>120</v>
      </c>
      <c r="H78" s="62" t="s">
        <v>43</v>
      </c>
      <c r="I78" s="65" t="s">
        <v>50</v>
      </c>
      <c r="J78" s="56"/>
    </row>
    <row r="79" spans="1:10" x14ac:dyDescent="0.2">
      <c r="A79" s="57">
        <v>22523</v>
      </c>
      <c r="B79" s="58" t="s">
        <v>160</v>
      </c>
      <c r="C79" s="59">
        <v>0.82989999999999997</v>
      </c>
      <c r="D79" s="60">
        <v>40</v>
      </c>
      <c r="E79" s="60">
        <v>1.4</v>
      </c>
      <c r="F79" s="61">
        <v>4.9800000000000004</v>
      </c>
      <c r="G79" s="56" t="s">
        <v>153</v>
      </c>
      <c r="H79" s="62" t="s">
        <v>154</v>
      </c>
      <c r="I79" s="63" t="s">
        <v>40</v>
      </c>
      <c r="J79" s="64"/>
    </row>
    <row r="80" spans="1:10" x14ac:dyDescent="0.2">
      <c r="A80" s="57">
        <v>53161</v>
      </c>
      <c r="B80" s="65" t="s">
        <v>161</v>
      </c>
      <c r="C80" s="66">
        <v>0.95540000000000003</v>
      </c>
      <c r="D80" s="60">
        <v>-55</v>
      </c>
      <c r="E80" s="60">
        <v>2.7</v>
      </c>
      <c r="F80" s="61">
        <v>5.73</v>
      </c>
      <c r="G80" s="65" t="s">
        <v>64</v>
      </c>
      <c r="H80" s="67" t="s">
        <v>47</v>
      </c>
      <c r="I80" s="65" t="s">
        <v>44</v>
      </c>
      <c r="J80" s="56"/>
    </row>
    <row r="81" spans="1:10" x14ac:dyDescent="0.2">
      <c r="A81" s="70">
        <v>38321</v>
      </c>
      <c r="B81" s="68" t="s">
        <v>162</v>
      </c>
      <c r="C81" s="66">
        <v>0.88370000000000004</v>
      </c>
      <c r="D81" s="71">
        <v>-4</v>
      </c>
      <c r="E81" s="71">
        <v>2.5</v>
      </c>
      <c r="F81" s="72">
        <v>5.3019999999999996</v>
      </c>
      <c r="G81" s="65" t="s">
        <v>163</v>
      </c>
      <c r="H81" s="62" t="s">
        <v>47</v>
      </c>
      <c r="I81" s="65" t="s">
        <v>50</v>
      </c>
      <c r="J81" s="56"/>
    </row>
    <row r="82" spans="1:10" x14ac:dyDescent="0.2">
      <c r="A82" s="57">
        <v>36781</v>
      </c>
      <c r="B82" s="58" t="s">
        <v>164</v>
      </c>
      <c r="C82" s="59">
        <v>0.90229999999999999</v>
      </c>
      <c r="D82" s="60">
        <v>-18</v>
      </c>
      <c r="E82" s="60">
        <v>1.8</v>
      </c>
      <c r="F82" s="61">
        <v>5.42</v>
      </c>
      <c r="G82" s="56" t="s">
        <v>165</v>
      </c>
      <c r="H82" s="62" t="s">
        <v>39</v>
      </c>
      <c r="I82" s="63" t="s">
        <v>50</v>
      </c>
      <c r="J82" s="64"/>
    </row>
    <row r="83" spans="1:10" x14ac:dyDescent="0.2">
      <c r="A83" s="70" t="s">
        <v>166</v>
      </c>
      <c r="B83" s="58" t="s">
        <v>167</v>
      </c>
      <c r="C83" s="59">
        <v>0.76549999999999996</v>
      </c>
      <c r="D83" s="60">
        <v>101</v>
      </c>
      <c r="E83" s="60">
        <v>5.8</v>
      </c>
      <c r="F83" s="61">
        <v>4.6100000000000003</v>
      </c>
      <c r="G83" s="56" t="s">
        <v>168</v>
      </c>
      <c r="H83" s="62" t="s">
        <v>47</v>
      </c>
      <c r="I83" s="63" t="s">
        <v>40</v>
      </c>
      <c r="J83" s="64"/>
    </row>
    <row r="84" spans="1:10" x14ac:dyDescent="0.2">
      <c r="A84" s="70">
        <v>5660</v>
      </c>
      <c r="B84" s="58" t="s">
        <v>169</v>
      </c>
      <c r="C84" s="59">
        <v>0.87849999999999995</v>
      </c>
      <c r="D84" s="60">
        <v>0</v>
      </c>
      <c r="E84" s="60">
        <v>2.5</v>
      </c>
      <c r="F84" s="61">
        <v>5.27</v>
      </c>
      <c r="G84" s="56" t="s">
        <v>170</v>
      </c>
      <c r="H84" s="62" t="s">
        <v>43</v>
      </c>
      <c r="I84" s="63" t="s">
        <v>40</v>
      </c>
      <c r="J84" s="64"/>
    </row>
    <row r="85" spans="1:10" x14ac:dyDescent="0.2">
      <c r="A85" s="57">
        <v>44619</v>
      </c>
      <c r="B85" s="58" t="s">
        <v>171</v>
      </c>
      <c r="C85" s="59">
        <v>0.89690000000000003</v>
      </c>
      <c r="D85" s="60">
        <v>-14</v>
      </c>
      <c r="E85" s="60">
        <v>2.8</v>
      </c>
      <c r="F85" s="61">
        <v>5.3819999999999997</v>
      </c>
      <c r="G85" s="56" t="s">
        <v>105</v>
      </c>
      <c r="H85" s="69" t="s">
        <v>47</v>
      </c>
      <c r="I85" s="63" t="s">
        <v>44</v>
      </c>
      <c r="J85" s="64"/>
    </row>
    <row r="86" spans="1:10" x14ac:dyDescent="0.2">
      <c r="A86" s="57">
        <v>44654</v>
      </c>
      <c r="B86" s="58" t="s">
        <v>172</v>
      </c>
      <c r="C86" s="59">
        <v>0.74260000000000004</v>
      </c>
      <c r="D86" s="60">
        <v>125</v>
      </c>
      <c r="E86" s="60">
        <v>2.9</v>
      </c>
      <c r="F86" s="61">
        <v>4.46</v>
      </c>
      <c r="G86" s="56" t="s">
        <v>173</v>
      </c>
      <c r="H86" s="62" t="s">
        <v>76</v>
      </c>
      <c r="I86" s="63" t="s">
        <v>40</v>
      </c>
      <c r="J86" s="77"/>
    </row>
    <row r="87" spans="1:10" x14ac:dyDescent="0.2">
      <c r="A87" s="57">
        <v>20988</v>
      </c>
      <c r="B87" s="58" t="s">
        <v>174</v>
      </c>
      <c r="C87" s="59">
        <v>0.87209999999999999</v>
      </c>
      <c r="D87" s="60">
        <v>5</v>
      </c>
      <c r="E87" s="60">
        <v>0.2</v>
      </c>
      <c r="F87" s="61">
        <v>5.23</v>
      </c>
      <c r="G87" s="56" t="s">
        <v>175</v>
      </c>
      <c r="H87" s="62" t="s">
        <v>49</v>
      </c>
      <c r="I87" s="63" t="s">
        <v>50</v>
      </c>
      <c r="J87" s="56"/>
    </row>
    <row r="88" spans="1:10" x14ac:dyDescent="0.2">
      <c r="A88" s="57">
        <v>39888</v>
      </c>
      <c r="B88" s="65" t="s">
        <v>176</v>
      </c>
      <c r="C88" s="66">
        <v>0.8982</v>
      </c>
      <c r="D88" s="60">
        <v>-15</v>
      </c>
      <c r="E88" s="60">
        <v>3.2</v>
      </c>
      <c r="F88" s="61">
        <v>5.39</v>
      </c>
      <c r="G88" s="65" t="s">
        <v>177</v>
      </c>
      <c r="H88" s="67" t="s">
        <v>43</v>
      </c>
      <c r="I88" s="65" t="s">
        <v>44</v>
      </c>
      <c r="J88" s="56"/>
    </row>
    <row r="89" spans="1:10" x14ac:dyDescent="0.2">
      <c r="A89" s="57">
        <v>22344</v>
      </c>
      <c r="B89" s="58" t="s">
        <v>178</v>
      </c>
      <c r="C89" s="59">
        <v>0.82530000000000003</v>
      </c>
      <c r="D89" s="60">
        <v>44</v>
      </c>
      <c r="E89" s="60">
        <v>2.5</v>
      </c>
      <c r="F89" s="61">
        <v>4.96</v>
      </c>
      <c r="G89" s="56" t="s">
        <v>153</v>
      </c>
      <c r="H89" s="62" t="s">
        <v>154</v>
      </c>
      <c r="I89" s="63" t="s">
        <v>40</v>
      </c>
      <c r="J89" s="56"/>
    </row>
    <row r="90" spans="1:10" x14ac:dyDescent="0.2">
      <c r="A90" s="57">
        <v>38229</v>
      </c>
      <c r="B90" s="58" t="s">
        <v>179</v>
      </c>
      <c r="C90" s="59">
        <v>0.85350000000000004</v>
      </c>
      <c r="D90" s="60">
        <v>20</v>
      </c>
      <c r="E90" s="60">
        <v>3.2</v>
      </c>
      <c r="F90" s="61">
        <v>5.12</v>
      </c>
      <c r="G90" s="56" t="s">
        <v>180</v>
      </c>
      <c r="H90" s="62" t="s">
        <v>47</v>
      </c>
      <c r="I90" s="63" t="s">
        <v>40</v>
      </c>
      <c r="J90" s="56"/>
    </row>
    <row r="91" spans="1:10" x14ac:dyDescent="0.2">
      <c r="A91" s="73">
        <v>18805</v>
      </c>
      <c r="B91" s="80" t="s">
        <v>212</v>
      </c>
      <c r="C91" s="66">
        <v>0.82989999999999997</v>
      </c>
      <c r="D91" s="78">
        <v>40</v>
      </c>
      <c r="E91" s="56">
        <v>3.7</v>
      </c>
      <c r="F91" s="45">
        <v>4.9800000000000004</v>
      </c>
      <c r="G91" s="80" t="s">
        <v>213</v>
      </c>
      <c r="H91" s="81" t="s">
        <v>47</v>
      </c>
      <c r="I91" s="80" t="s">
        <v>50</v>
      </c>
      <c r="J91" s="56"/>
    </row>
    <row r="92" spans="1:10" x14ac:dyDescent="0.2">
      <c r="A92" s="73">
        <v>45763</v>
      </c>
      <c r="B92" s="80" t="s">
        <v>226</v>
      </c>
      <c r="C92" s="66">
        <v>0.94789999999999996</v>
      </c>
      <c r="D92" s="78">
        <v>-50</v>
      </c>
      <c r="E92" s="56">
        <v>1.8</v>
      </c>
      <c r="F92" s="45">
        <v>5.69</v>
      </c>
      <c r="G92" s="80" t="s">
        <v>214</v>
      </c>
      <c r="H92" s="81" t="s">
        <v>43</v>
      </c>
      <c r="I92" s="80" t="s">
        <v>44</v>
      </c>
      <c r="J92" s="56"/>
    </row>
    <row r="93" spans="1:10" x14ac:dyDescent="0.2">
      <c r="A93" s="73">
        <v>8378</v>
      </c>
      <c r="B93" s="80" t="s">
        <v>215</v>
      </c>
      <c r="C93" s="66">
        <v>0.8075</v>
      </c>
      <c r="D93" s="78">
        <v>60</v>
      </c>
      <c r="E93" s="56">
        <v>3.3</v>
      </c>
      <c r="F93" s="45">
        <v>4.8499999999999996</v>
      </c>
      <c r="G93" s="80" t="s">
        <v>89</v>
      </c>
      <c r="H93" s="81" t="s">
        <v>47</v>
      </c>
      <c r="I93" s="80" t="s">
        <v>50</v>
      </c>
      <c r="J93" s="56"/>
    </row>
    <row r="94" spans="1:10" x14ac:dyDescent="0.2">
      <c r="A94" s="57">
        <v>38892</v>
      </c>
      <c r="B94" s="58" t="s">
        <v>181</v>
      </c>
      <c r="C94" s="59">
        <v>0.8982</v>
      </c>
      <c r="D94" s="60">
        <v>-15</v>
      </c>
      <c r="E94" s="60">
        <v>1.7</v>
      </c>
      <c r="F94" s="61">
        <v>5.39</v>
      </c>
      <c r="G94" s="56" t="s">
        <v>71</v>
      </c>
      <c r="H94" s="62" t="s">
        <v>43</v>
      </c>
      <c r="I94" s="63" t="s">
        <v>50</v>
      </c>
      <c r="J94" s="56"/>
    </row>
    <row r="95" spans="1:10" x14ac:dyDescent="0.2">
      <c r="A95" s="70" t="s">
        <v>182</v>
      </c>
      <c r="B95" s="58" t="s">
        <v>183</v>
      </c>
      <c r="C95" s="59">
        <v>0.85350000000000004</v>
      </c>
      <c r="D95" s="60">
        <v>20</v>
      </c>
      <c r="E95" s="60">
        <v>1.2</v>
      </c>
      <c r="F95" s="61">
        <v>5.12</v>
      </c>
      <c r="G95" s="56" t="s">
        <v>59</v>
      </c>
      <c r="H95" s="62" t="s">
        <v>49</v>
      </c>
      <c r="I95" s="63" t="s">
        <v>40</v>
      </c>
      <c r="J95" s="56"/>
    </row>
    <row r="96" spans="1:10" x14ac:dyDescent="0.2">
      <c r="A96" s="57">
        <v>16899</v>
      </c>
      <c r="B96" s="58" t="s">
        <v>184</v>
      </c>
      <c r="C96" s="59">
        <v>0.7762</v>
      </c>
      <c r="D96" s="60">
        <v>90</v>
      </c>
      <c r="E96" s="60">
        <v>1.9</v>
      </c>
      <c r="F96" s="61">
        <v>4.66</v>
      </c>
      <c r="G96" s="56" t="s">
        <v>185</v>
      </c>
      <c r="H96" s="62" t="s">
        <v>87</v>
      </c>
      <c r="I96" s="63" t="s">
        <v>40</v>
      </c>
      <c r="J96" s="56"/>
    </row>
    <row r="97" spans="1:10" x14ac:dyDescent="0.2">
      <c r="A97" s="57">
        <v>43661</v>
      </c>
      <c r="B97" s="65" t="s">
        <v>186</v>
      </c>
      <c r="C97" s="66">
        <v>0.90500000000000003</v>
      </c>
      <c r="D97" s="60">
        <v>-20</v>
      </c>
      <c r="E97" s="60">
        <v>2.8</v>
      </c>
      <c r="F97" s="61">
        <v>5.43</v>
      </c>
      <c r="G97" s="65" t="s">
        <v>105</v>
      </c>
      <c r="H97" s="67" t="s">
        <v>47</v>
      </c>
      <c r="I97" s="65" t="s">
        <v>44</v>
      </c>
      <c r="J97" s="56"/>
    </row>
    <row r="98" spans="1:10" x14ac:dyDescent="0.2">
      <c r="A98" s="73">
        <v>29749</v>
      </c>
      <c r="B98" s="80" t="s">
        <v>216</v>
      </c>
      <c r="C98" s="66">
        <v>0.85589999999999999</v>
      </c>
      <c r="D98" s="78">
        <v>18</v>
      </c>
      <c r="E98" s="56">
        <v>3.9</v>
      </c>
      <c r="F98" s="45">
        <v>5.13</v>
      </c>
      <c r="G98" s="80" t="s">
        <v>46</v>
      </c>
      <c r="H98" s="81" t="s">
        <v>47</v>
      </c>
      <c r="I98" s="80" t="s">
        <v>50</v>
      </c>
      <c r="J98" s="56"/>
    </row>
    <row r="99" spans="1:10" x14ac:dyDescent="0.2">
      <c r="A99" s="57">
        <v>20279</v>
      </c>
      <c r="B99" s="58" t="s">
        <v>187</v>
      </c>
      <c r="C99" s="59">
        <v>0.82420000000000004</v>
      </c>
      <c r="D99" s="60">
        <v>45</v>
      </c>
      <c r="E99" s="60">
        <v>0.3</v>
      </c>
      <c r="F99" s="61">
        <v>4.95</v>
      </c>
      <c r="G99" s="56" t="s">
        <v>188</v>
      </c>
      <c r="H99" s="62" t="s">
        <v>49</v>
      </c>
      <c r="I99" s="63" t="s">
        <v>40</v>
      </c>
      <c r="J99" s="56"/>
    </row>
    <row r="100" spans="1:10" x14ac:dyDescent="0.2">
      <c r="A100" s="73">
        <v>9843</v>
      </c>
      <c r="B100" s="80" t="s">
        <v>217</v>
      </c>
      <c r="C100" s="66">
        <v>0.94040000000000001</v>
      </c>
      <c r="D100" s="78">
        <v>-45</v>
      </c>
      <c r="E100" s="56">
        <v>1.5</v>
      </c>
      <c r="F100" s="45">
        <v>5.64</v>
      </c>
      <c r="G100" s="80" t="s">
        <v>218</v>
      </c>
      <c r="H100" s="81" t="s">
        <v>43</v>
      </c>
      <c r="I100" s="80" t="s">
        <v>44</v>
      </c>
      <c r="J100" s="56"/>
    </row>
    <row r="101" spans="1:10" s="42" customFormat="1" x14ac:dyDescent="0.2">
      <c r="A101" s="73">
        <v>53284</v>
      </c>
      <c r="B101" s="80" t="s">
        <v>219</v>
      </c>
      <c r="C101" s="66">
        <v>0.93310000000000004</v>
      </c>
      <c r="D101" s="78">
        <v>-40</v>
      </c>
      <c r="E101" s="56">
        <v>1.5</v>
      </c>
      <c r="F101" s="45">
        <v>5.6</v>
      </c>
      <c r="G101" s="80" t="s">
        <v>195</v>
      </c>
      <c r="H101" s="81" t="s">
        <v>43</v>
      </c>
      <c r="I101" s="80" t="s">
        <v>44</v>
      </c>
      <c r="J101" s="56"/>
    </row>
    <row r="102" spans="1:10" s="42" customFormat="1" x14ac:dyDescent="0.2">
      <c r="A102" s="57">
        <v>192</v>
      </c>
      <c r="B102" s="58" t="s">
        <v>189</v>
      </c>
      <c r="C102" s="59">
        <v>0.95540000000000003</v>
      </c>
      <c r="D102" s="60">
        <v>-55</v>
      </c>
      <c r="E102" s="60">
        <v>1.3</v>
      </c>
      <c r="F102" s="61">
        <v>5.73</v>
      </c>
      <c r="G102" s="56" t="s">
        <v>112</v>
      </c>
      <c r="H102" s="62" t="s">
        <v>43</v>
      </c>
      <c r="I102" s="63" t="s">
        <v>50</v>
      </c>
      <c r="J102" s="56"/>
    </row>
    <row r="103" spans="1:10" s="42" customFormat="1" x14ac:dyDescent="0.2">
      <c r="A103" s="57">
        <v>88</v>
      </c>
      <c r="B103" s="58" t="s">
        <v>190</v>
      </c>
      <c r="C103" s="59">
        <v>0.95540000000000003</v>
      </c>
      <c r="D103" s="60">
        <v>-55</v>
      </c>
      <c r="E103" s="60">
        <v>1.3</v>
      </c>
      <c r="F103" s="61">
        <v>5.73</v>
      </c>
      <c r="G103" s="56" t="s">
        <v>112</v>
      </c>
      <c r="H103" s="62" t="s">
        <v>43</v>
      </c>
      <c r="I103" s="63" t="s">
        <v>50</v>
      </c>
      <c r="J103" s="56"/>
    </row>
    <row r="104" spans="1:10" x14ac:dyDescent="0.2">
      <c r="A104" s="57">
        <v>20760</v>
      </c>
      <c r="B104" s="58" t="s">
        <v>191</v>
      </c>
      <c r="C104" s="59">
        <v>0.82420000000000004</v>
      </c>
      <c r="D104" s="60">
        <v>45</v>
      </c>
      <c r="E104" s="60">
        <v>0</v>
      </c>
      <c r="F104" s="61">
        <v>4.95</v>
      </c>
      <c r="G104" s="56" t="s">
        <v>192</v>
      </c>
      <c r="H104" s="62" t="s">
        <v>49</v>
      </c>
      <c r="I104" s="63" t="s">
        <v>40</v>
      </c>
      <c r="J104" s="56"/>
    </row>
    <row r="105" spans="1:10" x14ac:dyDescent="0.2">
      <c r="A105" s="57">
        <v>43944</v>
      </c>
      <c r="B105" s="65" t="s">
        <v>193</v>
      </c>
      <c r="C105" s="66">
        <v>0.92589999999999995</v>
      </c>
      <c r="D105" s="60">
        <v>-35</v>
      </c>
      <c r="E105" s="60">
        <v>2.8</v>
      </c>
      <c r="F105" s="61">
        <v>5.56</v>
      </c>
      <c r="G105" s="65" t="s">
        <v>100</v>
      </c>
      <c r="H105" s="67" t="s">
        <v>47</v>
      </c>
      <c r="I105" s="65" t="s">
        <v>44</v>
      </c>
      <c r="J105" s="56"/>
    </row>
    <row r="106" spans="1:10" x14ac:dyDescent="0.2">
      <c r="A106" s="73">
        <v>43816</v>
      </c>
      <c r="B106" s="80" t="s">
        <v>220</v>
      </c>
      <c r="C106" s="66">
        <v>0.79369999999999996</v>
      </c>
      <c r="D106" s="78">
        <v>73</v>
      </c>
      <c r="E106" s="56">
        <v>3.4</v>
      </c>
      <c r="F106" s="45">
        <v>4.76</v>
      </c>
      <c r="G106" s="80" t="s">
        <v>221</v>
      </c>
      <c r="H106" s="81" t="s">
        <v>47</v>
      </c>
      <c r="I106" s="80" t="s">
        <v>50</v>
      </c>
      <c r="J106" s="56"/>
    </row>
    <row r="107" spans="1:10" x14ac:dyDescent="0.2">
      <c r="A107" s="57">
        <v>53284</v>
      </c>
      <c r="B107" s="65" t="s">
        <v>194</v>
      </c>
      <c r="C107" s="66">
        <v>0.93310000000000004</v>
      </c>
      <c r="D107" s="60">
        <v>-40</v>
      </c>
      <c r="E107" s="60">
        <v>1.5</v>
      </c>
      <c r="F107" s="61">
        <v>5.6</v>
      </c>
      <c r="G107" s="65" t="s">
        <v>195</v>
      </c>
      <c r="H107" s="67" t="s">
        <v>43</v>
      </c>
      <c r="I107" s="65" t="s">
        <v>44</v>
      </c>
      <c r="J107" s="56"/>
    </row>
    <row r="108" spans="1:10" x14ac:dyDescent="0.2">
      <c r="A108" s="57">
        <v>36736</v>
      </c>
      <c r="B108" s="58" t="s">
        <v>196</v>
      </c>
      <c r="C108" s="59">
        <v>0.89149999999999996</v>
      </c>
      <c r="D108" s="60">
        <v>-10</v>
      </c>
      <c r="E108" s="60">
        <v>2.5</v>
      </c>
      <c r="F108" s="61">
        <v>5.35</v>
      </c>
      <c r="G108" s="56" t="s">
        <v>71</v>
      </c>
      <c r="H108" s="62" t="s">
        <v>43</v>
      </c>
      <c r="I108" s="63" t="s">
        <v>44</v>
      </c>
      <c r="J108" s="56"/>
    </row>
    <row r="109" spans="1:10" x14ac:dyDescent="0.2">
      <c r="A109" s="57">
        <v>53187</v>
      </c>
      <c r="B109" s="65" t="s">
        <v>197</v>
      </c>
      <c r="C109" s="66">
        <v>0.93310000000000004</v>
      </c>
      <c r="D109" s="60">
        <v>-40</v>
      </c>
      <c r="E109" s="60">
        <v>1.5</v>
      </c>
      <c r="F109" s="61">
        <v>5.6</v>
      </c>
      <c r="G109" s="65" t="s">
        <v>195</v>
      </c>
      <c r="H109" s="67" t="s">
        <v>43</v>
      </c>
      <c r="I109" s="65" t="s">
        <v>44</v>
      </c>
      <c r="J109" s="56"/>
    </row>
    <row r="110" spans="1:10" x14ac:dyDescent="0.2">
      <c r="A110" s="57">
        <v>36727</v>
      </c>
      <c r="B110" s="68" t="s">
        <v>198</v>
      </c>
      <c r="C110" s="59">
        <v>0.84750000000000003</v>
      </c>
      <c r="D110" s="60">
        <v>25</v>
      </c>
      <c r="E110" s="60">
        <v>4.0999999999999996</v>
      </c>
      <c r="F110" s="61">
        <v>5.08</v>
      </c>
      <c r="G110" s="65" t="s">
        <v>199</v>
      </c>
      <c r="H110" s="69" t="s">
        <v>47</v>
      </c>
      <c r="I110" s="63" t="s">
        <v>50</v>
      </c>
      <c r="J110" s="56"/>
    </row>
    <row r="111" spans="1:10" x14ac:dyDescent="0.2">
      <c r="A111" s="57">
        <v>38733</v>
      </c>
      <c r="B111" s="58" t="s">
        <v>200</v>
      </c>
      <c r="C111" s="59">
        <v>0.91190000000000004</v>
      </c>
      <c r="D111" s="60">
        <v>-25</v>
      </c>
      <c r="E111" s="60">
        <v>2.5</v>
      </c>
      <c r="F111" s="61">
        <v>5.47</v>
      </c>
      <c r="G111" s="56" t="s">
        <v>201</v>
      </c>
      <c r="H111" s="62" t="s">
        <v>43</v>
      </c>
      <c r="I111" s="63" t="s">
        <v>50</v>
      </c>
      <c r="J111" s="56"/>
    </row>
    <row r="112" spans="1:10" x14ac:dyDescent="0.2">
      <c r="A112" s="73">
        <v>53145</v>
      </c>
      <c r="B112" s="56" t="s">
        <v>223</v>
      </c>
      <c r="C112" s="66">
        <v>0.90769999999999995</v>
      </c>
      <c r="D112" s="78">
        <v>-22</v>
      </c>
      <c r="E112" s="56">
        <v>2.4</v>
      </c>
      <c r="F112" s="45">
        <v>5.45</v>
      </c>
      <c r="G112" s="56" t="s">
        <v>224</v>
      </c>
      <c r="H112" s="45" t="s">
        <v>43</v>
      </c>
      <c r="I112" s="56" t="s">
        <v>44</v>
      </c>
      <c r="J112" s="56"/>
    </row>
    <row r="113" spans="1:10" x14ac:dyDescent="0.2">
      <c r="A113" s="73"/>
      <c r="B113" s="56"/>
      <c r="C113" s="66"/>
      <c r="D113" s="78"/>
      <c r="E113" s="56"/>
      <c r="F113" s="45"/>
      <c r="G113" s="56"/>
      <c r="H113" s="45"/>
      <c r="I113" s="56"/>
      <c r="J113" s="56"/>
    </row>
    <row r="114" spans="1:10" x14ac:dyDescent="0.2">
      <c r="A114" s="73"/>
      <c r="B114" s="56"/>
      <c r="C114" s="66"/>
      <c r="D114" s="78"/>
      <c r="E114" s="56"/>
      <c r="F114" s="45"/>
      <c r="G114" s="56"/>
      <c r="H114" s="45"/>
      <c r="I114" s="56"/>
      <c r="J114" s="56"/>
    </row>
    <row r="115" spans="1:10" x14ac:dyDescent="0.2">
      <c r="A115" s="73"/>
      <c r="B115" s="56"/>
      <c r="C115" s="66"/>
      <c r="D115" s="78"/>
      <c r="E115" s="56"/>
      <c r="F115" s="45"/>
      <c r="G115" s="56"/>
      <c r="H115" s="45"/>
      <c r="I115" s="56"/>
      <c r="J115" s="56"/>
    </row>
    <row r="116" spans="1:10" x14ac:dyDescent="0.2">
      <c r="A116" s="73"/>
      <c r="B116" s="56"/>
      <c r="C116" s="66"/>
      <c r="D116" s="78"/>
      <c r="E116" s="56"/>
      <c r="F116" s="45"/>
      <c r="G116" s="56"/>
      <c r="H116" s="45"/>
      <c r="I116" s="56"/>
      <c r="J116" s="56"/>
    </row>
    <row r="117" spans="1:10" x14ac:dyDescent="0.2">
      <c r="A117" s="73"/>
      <c r="B117" s="56"/>
      <c r="C117" s="66"/>
      <c r="D117" s="78"/>
      <c r="E117" s="56"/>
      <c r="F117" s="45"/>
      <c r="G117" s="56"/>
      <c r="H117" s="45"/>
      <c r="I117" s="56"/>
      <c r="J117" s="56"/>
    </row>
    <row r="118" spans="1:10" x14ac:dyDescent="0.2">
      <c r="A118" s="73"/>
      <c r="B118" s="56"/>
      <c r="C118" s="66"/>
      <c r="D118" s="78"/>
      <c r="E118" s="56"/>
      <c r="F118" s="45"/>
      <c r="G118" s="56"/>
      <c r="H118" s="45"/>
      <c r="I118" s="56"/>
      <c r="J118" s="56"/>
    </row>
  </sheetData>
  <sortState xmlns:xlrd2="http://schemas.microsoft.com/office/spreadsheetml/2017/richdata2" ref="A5:J111">
    <sortCondition ref="B5:B111"/>
  </sortState>
  <mergeCells count="1">
    <mergeCell ref="A1:B1"/>
  </mergeCells>
  <pageMargins left="0.78749999999999998" right="0.78749999999999998" top="0.98402777777777795" bottom="0.9840277777777779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Etape 1</vt:lpstr>
      <vt:lpstr>Liste des bateaux</vt:lpstr>
      <vt:lpstr>osiris</vt:lpstr>
      <vt:lpstr>'Etape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RENOU</dc:creator>
  <dc:description/>
  <cp:lastModifiedBy>AAP-President</cp:lastModifiedBy>
  <cp:revision>9</cp:revision>
  <cp:lastPrinted>2023-07-17T15:13:55Z</cp:lastPrinted>
  <dcterms:created xsi:type="dcterms:W3CDTF">2001-05-27T13:54:20Z</dcterms:created>
  <dcterms:modified xsi:type="dcterms:W3CDTF">2023-07-17T15:14:07Z</dcterms:modified>
  <dc:language>fr-FR</dc:language>
</cp:coreProperties>
</file>